
<file path=[Content_Types].xml><?xml version="1.0" encoding="utf-8"?>
<Types xmlns="http://schemas.openxmlformats.org/package/2006/content-types">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worksheets/sheet3.xml" ContentType="application/vnd.openxmlformats-officedocument.spreadsheetml.worksheet+xml"/>
  <Override PartName="/xl/drawings/drawing2.xml" ContentType="application/vnd.openxmlformats-officedocument.drawing+xml"/>
  <Override PartName="/xl/worksheets/sheet4.xml" ContentType="application/vnd.openxmlformats-officedocument.spreadsheetml.worksheet+xml"/>
  <Override PartName="/xl/drawings/drawing3.xml" ContentType="application/vnd.openxmlformats-officedocument.drawing+xml"/>
  <Override PartName="/xl/worksheets/sheet5.xml" ContentType="application/vnd.openxmlformats-officedocument.spreadsheetml.worksheet+xml"/>
  <Override PartName="/xl/drawings/drawing4.xml" ContentType="application/vnd.openxmlformats-officedocument.drawing+xml"/>
  <Override PartName="/xl/worksheets/sheet6.xml" ContentType="application/vnd.openxmlformats-officedocument.spreadsheetml.worksheet+xml"/>
  <Override PartName="/xl/drawings/drawing5.xml" ContentType="application/vnd.openxmlformats-officedocument.drawing+xml"/>
  <Override PartName="/xl/worksheets/sheet7.xml" ContentType="application/vnd.openxmlformats-officedocument.spreadsheetml.worksheet+xml"/>
  <Override PartName="/xl/drawings/drawing6.xml" ContentType="application/vnd.openxmlformats-officedocument.drawing+xml"/>
  <Override PartName="/xl/worksheets/sheet8.xml" ContentType="application/vnd.openxmlformats-officedocument.spreadsheetml.worksheet+xml"/>
  <Override PartName="/xl/drawings/drawing7.xml" ContentType="application/vnd.openxmlformats-officedocument.drawing+xml"/>
  <Override PartName="/xl/worksheets/sheet9.xml" ContentType="application/vnd.openxmlformats-officedocument.spreadsheetml.worksheet+xml"/>
  <Override PartName="/xl/drawings/drawing8.xml" ContentType="application/vnd.openxmlformats-officedocument.drawing+xml"/>
  <Override PartName="/xl/worksheets/sheet10.xml" ContentType="application/vnd.openxmlformats-officedocument.spreadsheetml.worksheet+xml"/>
  <Override PartName="/xl/drawings/drawing9.xml" ContentType="application/vnd.openxmlformats-officedocument.drawing+xml"/>
  <Override PartName="/xl/worksheets/sheet11.xml" ContentType="application/vnd.openxmlformats-officedocument.spreadsheetml.worksheet+xml"/>
  <Override PartName="/xl/drawings/drawing10.xml" ContentType="application/vnd.openxmlformats-officedocument.drawing+xml"/>
  <Override PartName="/xl/worksheets/sheet12.xml" ContentType="application/vnd.openxmlformats-officedocument.spreadsheetml.worksheet+xml"/>
  <Override PartName="/xl/drawings/drawing11.xml" ContentType="application/vnd.openxmlformats-officedocument.drawing+xml"/>
  <Override PartName="/xl/worksheets/sheet13.xml" ContentType="application/vnd.openxmlformats-officedocument.spreadsheetml.worksheet+xml"/>
  <Override PartName="/xl/drawings/drawing12.xml" ContentType="application/vnd.openxmlformats-officedocument.drawing+xml"/>
  <Override PartName="/xl/worksheets/sheet14.xml" ContentType="application/vnd.openxmlformats-officedocument.spreadsheetml.worksheet+xml"/>
  <Override PartName="/xl/drawings/drawing13.xml" ContentType="application/vnd.openxmlformats-officedocument.drawing+xml"/>
  <Override PartName="/xl/worksheets/sheet15.xml" ContentType="application/vnd.openxmlformats-officedocument.spreadsheetml.worksheet+xml"/>
  <Override PartName="/xl/drawings/drawing14.xml" ContentType="application/vnd.openxmlformats-officedocument.drawing+xml"/>
  <Override PartName="/xl/worksheets/sheet16.xml" ContentType="application/vnd.openxmlformats-officedocument.spreadsheetml.worksheet+xml"/>
  <Override PartName="/xl/drawings/drawing15.xml" ContentType="application/vnd.openxmlformats-officedocument.drawing+xml"/>
  <Override PartName="/xl/worksheets/sheet17.xml" ContentType="application/vnd.openxmlformats-officedocument.spreadsheetml.worksheet+xml"/>
  <Override PartName="/xl/drawings/drawing16.xml" ContentType="application/vnd.openxmlformats-officedocument.drawing+xml"/>
  <Override PartName="/xl/worksheets/sheet18.xml" ContentType="application/vnd.openxmlformats-officedocument.spreadsheetml.worksheet+xml"/>
  <Override PartName="/xl/drawings/drawing17.xml" ContentType="application/vnd.openxmlformats-officedocument.drawing+xml"/>
  <Override PartName="/xl/worksheets/sheet19.xml" ContentType="application/vnd.openxmlformats-officedocument.spreadsheetml.worksheet+xml"/>
  <Override PartName="/xl/drawings/drawing18.xml" ContentType="application/vnd.openxmlformats-officedocument.drawing+xml"/>
  <Override PartName="/xl/worksheets/sheet20.xml" ContentType="application/vnd.openxmlformats-officedocument.spreadsheetml.worksheet+xml"/>
  <Override PartName="/xl/drawings/drawing19.xml" ContentType="application/vnd.openxmlformats-officedocument.drawing+xml"/>
  <Override PartName="/xl/worksheets/sheet21.xml" ContentType="application/vnd.openxmlformats-officedocument.spreadsheetml.worksheet+xml"/>
  <Override PartName="/xl/drawings/drawing20.xml" ContentType="application/vnd.openxmlformats-officedocument.drawing+xml"/>
  <Override PartName="/xl/worksheets/sheet22.xml" ContentType="application/vnd.openxmlformats-officedocument.spreadsheetml.worksheet+xml"/>
  <Override PartName="/xl/drawings/drawing21.xml" ContentType="application/vnd.openxmlformats-officedocument.drawing+xml"/>
  <Override PartName="/xl/worksheets/sheet23.xml" ContentType="application/vnd.openxmlformats-officedocument.spreadsheetml.worksheet+xml"/>
  <Override PartName="/xl/drawings/drawing22.xml" ContentType="application/vnd.openxmlformats-officedocument.drawing+xml"/>
  <Override PartName="/xl/worksheets/sheet24.xml" ContentType="application/vnd.openxmlformats-officedocument.spreadsheetml.worksheet+xml"/>
  <Override PartName="/xl/drawings/drawing23.xml" ContentType="application/vnd.openxmlformats-officedocument.drawing+xml"/>
  <Override PartName="/xl/worksheets/sheet25.xml" ContentType="application/vnd.openxmlformats-officedocument.spreadsheetml.worksheet+xml"/>
  <Override PartName="/xl/drawings/drawing24.xml" ContentType="application/vnd.openxmlformats-officedocument.drawing+xml"/>
  <Override PartName="/xl/worksheets/sheet26.xml" ContentType="application/vnd.openxmlformats-officedocument.spreadsheetml.worksheet+xml"/>
  <Override PartName="/xl/drawings/drawing25.xml" ContentType="application/vnd.openxmlformats-officedocument.drawing+xml"/>
  <Override PartName="/xl/worksheets/sheet27.xml" ContentType="application/vnd.openxmlformats-officedocument.spreadsheetml.worksheet+xml"/>
  <Override PartName="/xl/drawings/drawing26.xml" ContentType="application/vnd.openxmlformats-officedocument.drawing+xml"/>
  <Override PartName="/xl/worksheets/sheet28.xml" ContentType="application/vnd.openxmlformats-officedocument.spreadsheetml.worksheet+xml"/>
  <Override PartName="/xl/drawings/drawing27.xml" ContentType="application/vnd.openxmlformats-officedocument.drawing+xml"/>
  <Override PartName="/xl/worksheets/sheet29.xml" ContentType="application/vnd.openxmlformats-officedocument.spreadsheetml.worksheet+xml"/>
  <Override PartName="/xl/drawings/drawing28.xml" ContentType="application/vnd.openxmlformats-officedocument.drawing+xml"/>
  <Override PartName="/xl/worksheets/sheet30.xml" ContentType="application/vnd.openxmlformats-officedocument.spreadsheetml.worksheet+xml"/>
  <Override PartName="/xl/drawings/drawing29.xml" ContentType="application/vnd.openxmlformats-officedocument.drawing+xml"/>
  <Default Extension="rels" ContentType="application/vnd.openxmlformats-package.relationships+xml"/>
  <Default Extension="xml" ContentType="application/xml"/>
  <Default Extension="jpeg" ContentType="image/jpeg"/>
  <Default Extension="png" ContentType="image/png"/>
  <Default Extension="gif" ContentType="image/gif"/>
  <Default Extension="tiff" ContentType="image/tiff"/>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fileVersion appName="xl" lastEdited="7" lowestEdited="7" rupBuild="11208"/>
  <workbookPr defaultThemeVersion="166925"/>
  <bookViews>
    <workbookView windowHeight="15800" windowWidth="28040" xWindow="4240" yWindow="640"/>
  </bookViews>
  <sheets>
    <sheet name="Đặt hàng LKS" sheetId="2" r:id="rId5"/>
    <sheet name="Tổng hợp" sheetId="3" r:id="rId6"/>
    <sheet name="HM. Rèm" sheetId="4" r:id="rId7"/>
    <sheet name="HM. Điện nước" sheetId="5" r:id="rId8"/>
    <sheet name="HM. Chống thấm" sheetId="6" r:id="rId9"/>
    <sheet name="HM. Trần thạch cao &amp; Trần gỗ nh" sheetId="7" r:id="rId10"/>
    <sheet name="HM. PA 1 Sàn gỗ &amp; Ốp Lát" sheetId="8" r:id="rId11"/>
    <sheet name="HM. PA 1 Cửa nhôm Kính" sheetId="9" r:id="rId12"/>
    <sheet name="HM. Cửa thông phòng" sheetId="10" r:id="rId13"/>
    <sheet name="HM. Hệ thống điện" sheetId="11" r:id="rId14"/>
    <sheet name="HM. Sơn" sheetId="12" r:id="rId15"/>
    <sheet name="HM. Lan can-Mái kính-Mái Kính" sheetId="13" r:id="rId16"/>
    <sheet name="HM. Thiết bị vệ sinh" sheetId="14" r:id="rId17"/>
    <sheet name="HM. Thiết bị vệ sinh PA2" sheetId="15" r:id="rId18"/>
    <sheet name="HM. Vách kính phòng tắm" sheetId="16" r:id="rId19"/>
    <sheet name="Chống thấm - phát sinh" sheetId="17" r:id="rId20"/>
    <sheet name="HM. Điều hoà" sheetId="18" r:id="rId21"/>
    <sheet name="HM. Đá ốp lát" sheetId="19" r:id="rId22"/>
    <sheet name="BS đá ốp lát" sheetId="20" r:id="rId23"/>
    <sheet name="HM. Thiết bị khác" sheetId="21" r:id="rId24"/>
    <sheet name="Tổng hợp（Sao chép）" sheetId="22" r:id="rId25"/>
    <sheet name="HM. Nội Thất Chốt " sheetId="23" r:id="rId26"/>
    <sheet name="HM. Nội thất " sheetId="24" r:id="rId27" state="hidden"/>
    <sheet name="Vật liệu " sheetId="25" r:id="rId28" state="hidden"/>
    <sheet name="Đặt hàng" sheetId="26" r:id="rId29" state="hidden"/>
    <sheet name="HM. Đồ Rời" sheetId="27" r:id="rId30"/>
    <sheet name="KL bổ sung" sheetId="28" r:id="rId31"/>
    <sheet name="HM. Decor" sheetId="29" r:id="rId32"/>
    <sheet name="Hm. Phòng thờ" sheetId="30" r:id="rId33"/>
  </sheets>
  <calcPr calcMode="auto"/>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<sst xmlns="http://schemas.openxmlformats.org/spreadsheetml/2006/main" count="17" uniqueCount="17">
  <si>
    <t xml:space="preserve">  </t>
  </si>
  <si>
    <t/>
    <r>
      <rPr>
        <sz val="12"/>
        <color theme="10"/>
        <rFont val="Calibri"/>
        <family val="2"/>
      </rPr>
      <t xml:space="preserve">@Hạnh Lê</t>
    </r>
    <r>
      <t xml:space="preserve">Thiếu ổ cắm</t>
    </r>
  </si>
  <si>
    <t/>
    <r>
      <rPr>
        <sz val="9.75"/>
        <color theme="10"/>
        <rFont val="Calibri"/>
        <family val="2"/>
      </rPr>
      <t xml:space="preserve">@Hạnh Lê</t>
    </r>
  </si>
  <si>
    <t/>
    <r>
      <rPr>
        <sz val="10.5"/>
        <color rgb="FF000000"/>
        <rFont val="Calibri"/>
        <family val="2"/>
      </rPr>
      <t xml:space="preserve">- Rèm vải cản sáng &gt;80%. Chất liệu vải thô dệt sợi 3 lớp, nhập khẩu cao cấp. (Bao gồm 1 lớp vải voan và 1lớp vải dày chống nắng và cách nhiệt)</t>
    </r>
    <r>
      <rPr>
        <sz val="10.5"/>
        <color rgb="FF000000"/>
        <rFont val="Calibri"/>
        <family val="2"/>
      </rPr>
      <t xml:space="preserve"> Phụ kiện chống ồn cao cấp đồng bộ</t>
    </r>
  </si>
  <si>
    <t/>
    <r>
      <rPr>
        <b/>
        <sz val="12"/>
        <color rgb="FF000000"/>
        <rFont val="Calibri"/>
        <family val="2"/>
      </rPr>
      <t xml:space="preserve">Hạng mục:</t>
    </r>
    <r>
      <rPr>
        <sz val="12"/>
        <color rgb="FF000000"/>
        <rFont val="Calibri"/>
        <family val="2"/>
      </rPr>
      <t xml:space="preserve"> Nội thất</t>
    </r>
  </si>
  <si>
    <t/>
    <r>
      <rPr>
        <b/>
        <sz val="12"/>
        <color rgb="FF000000"/>
        <rFont val="Calibri"/>
        <family val="2"/>
      </rPr>
      <t xml:space="preserve">Công trình:</t>
    </r>
    <r>
      <rPr>
        <sz val="12"/>
        <color rgb="FF000000"/>
        <rFont val="Calibri"/>
        <family val="2"/>
      </rPr>
      <t xml:space="preserve"> LKS</t>
    </r>
  </si>
  <si>
    <t/>
    <r>
      <rPr>
        <b/>
        <sz val="12"/>
        <color rgb="FF000000"/>
        <rFont val="Calibri"/>
        <family val="2"/>
      </rPr>
      <t xml:space="preserve">* Bảo hành: </t>
    </r>
    <r>
      <rPr>
        <sz val="12"/>
        <color rgb="FF000000"/>
        <rFont val="Calibri"/>
        <family val="2"/>
      </rPr>
      <t xml:space="preserve">Bảo hành sản phẩm trong thời gian 2 năm, định kỳ 6 tháng bảo dưỡng kiểm tra định kỳ.</t>
    </r>
  </si>
  <si>
    <t/>
    <r>
      <rPr>
        <b/>
        <sz val="12"/>
        <color rgb="FF000000"/>
        <rFont val="Calibri"/>
        <family val="2"/>
      </rPr>
      <t xml:space="preserve">* Kỹ thuật:</t>
    </r>
    <r>
      <t xml:space="preserve"> Thi công đúng với chủng loại gỗ, phụ kiện chính hãng đã cam kết. Bảo đảm về kỹ thuật và mỹ thuật của sản phẩm đã được thống nhất giữa 2 bên</t>
    </r>
  </si>
  <si>
    <t/>
    <r>
      <rPr>
        <b/>
        <sz val="12"/>
        <color rgb="FF000000"/>
        <rFont val="Calibri"/>
        <family val="2"/>
      </rPr>
      <t xml:space="preserve">* Tiến độ thanh toán: </t>
    </r>
    <r>
      <rPr>
        <b/>
        <sz val="12"/>
        <color rgb="FF000000"/>
        <rFont val="Calibri"/>
        <family val="2"/>
      </rPr>
      <t xml:space="preserve">
</t>
    </r>
    <r>
      <t xml:space="preserve"> - Lần 1: Tạm ứng 30% giá trị hợp đồng đơn hàng ngay sau khi ký hợp đồng.
 - Lần 2: Tạm ứng 20% giá trị hợp đồng sau khi hoàn thành vẽ file sản xuất 
 - Lần 3: Tạm ứng 40% giá trị hợp đồng sau khi tập kết đồ gỗ nội thất lắp đặt tại công trình .
 - Lần 4: Thanh toán 10% giá trị hợp đồng sau khi nghiệm thu bàn giao sản phẩm.</t>
    </r>
  </si>
  <si>
    <t/>
    <r>
      <rPr>
        <b/>
        <sz val="12"/>
        <color rgb="FF000000"/>
        <rFont val="Calibri"/>
        <family val="2"/>
      </rPr>
      <t xml:space="preserve">* Tiến độ thi công: </t>
    </r>
    <r>
      <rPr>
        <sz val="12"/>
        <color rgb="FF000000"/>
        <rFont val="Calibri"/>
        <family val="2"/>
      </rPr>
      <t xml:space="preserve">Thỏa thuận thời gian theo nhu cầu của khách hàng.</t>
    </r>
  </si>
  <si>
    <t/>
    <r>
      <rPr>
        <b/>
        <sz val="12"/>
        <color rgb="FF000000"/>
        <rFont val="Calibri"/>
        <family val="2"/>
      </rPr>
      <t xml:space="preserve">* Bảo hành: </t>
    </r>
    <r>
      <rPr>
        <sz val="12"/>
        <color rgb="FF000000"/>
        <rFont val="Calibri"/>
        <family val="2"/>
      </rPr>
      <t xml:space="preserve">Bảo hành sản phẩm trong thời gian 2 năm, định kỳ 6 thàng bảo dưỡng kiểm tra định kỳ.</t>
    </r>
  </si>
  <si>
    <t/>
    <r>
      <rPr>
        <b/>
        <sz val="12"/>
        <color rgb="FF000000"/>
        <rFont val="Calibri"/>
        <family val="2"/>
      </rPr>
      <t xml:space="preserve">* Tiến độ thi công: </t>
    </r>
    <r>
      <rPr>
        <sz val="12"/>
        <color rgb="FF000000"/>
        <rFont val="Calibri"/>
        <family val="2"/>
      </rPr>
      <t xml:space="preserve">Thỏa thuận thời gian theo nhà khách hàng.</t>
    </r>
  </si>
  <si>
    <t/>
    <r>
      <rPr>
        <b/>
        <sz val="12"/>
        <color rgb="FF000000"/>
        <rFont val="Calibri"/>
        <family val="2"/>
      </rPr>
      <t xml:space="preserve">* Tiến độ thanh toán: 
</t>
    </r>
    <r>
      <rPr>
        <sz val="12"/>
        <color rgb="FF000000"/>
        <rFont val="Calibri"/>
        <family val="2"/>
      </rPr>
      <t xml:space="preserve"> - Lần 1: Tạm ứng 50% tổng giá trị đơn hàng ngay sau khi ký hợp đồng.
 - Lần 2: Chuyển hàng đến công trình khách hàng thanh toán 30% giá trị hợp đồng.
 - Lần 3: Thanh toán 20% số còn lại ngay sau khi nhiệm thu bàn giao sản phẩm.</t>
    </r>
  </si>
  <si>
    <t/>
    <r>
      <rPr>
        <b/>
        <sz val="12"/>
        <color rgb="FF000000"/>
        <rFont val="Calibri"/>
        <family val="2"/>
      </rPr>
      <t xml:space="preserve">* Kỹ thuật:</t>
    </r>
    <r>
      <rPr>
        <sz val="12"/>
        <color rgb="FF000000"/>
        <rFont val="Calibri"/>
        <family val="2"/>
      </rPr>
      <t xml:space="preserve"> Thi công đúng với chủng loại gỗ, phụ kiện chính hãng đã cam kết. Bảo đảm về kỹ thuật và mỹ thuật của sản phẩm đã được thống nhất giữa 2 bên</t>
    </r>
  </si>
  <si>
    <t/>
    <r>
      <rPr>
        <b/>
        <sz val="13.5"/>
        <color rgb="FF000000"/>
        <rFont val="Calibri"/>
        <family val="2"/>
      </rPr>
      <t xml:space="preserve">Công trình:</t>
    </r>
    <r>
      <rPr>
        <sz val="13.5"/>
        <color rgb="FF000000"/>
        <rFont val="Calibri"/>
        <family val="2"/>
      </rPr>
      <t xml:space="preserve"> LKS</t>
    </r>
  </si>
  <si>
    <t/>
    <r>
      <rPr>
        <b/>
        <sz val="13.5"/>
        <color rgb="FF000000"/>
        <rFont val="Calibri"/>
        <family val="2"/>
      </rPr>
      <t xml:space="preserve">Hạng mục:</t>
    </r>
    <r>
      <rPr>
        <sz val="13.5"/>
        <color rgb="FF000000"/>
        <rFont val="Calibri"/>
        <family val="2"/>
      </rPr>
      <t xml:space="preserve"> Đồ rời</t>
    </r>
  </si>
  <si>
    <t/>
    <r>
      <rPr>
        <b/>
        <sz val="13.5"/>
        <color rgb="FF000000"/>
        <rFont val="Calibri"/>
        <family val="2"/>
      </rPr>
      <t xml:space="preserve">Hạng mục:</t>
    </r>
    <r>
      <rPr>
        <sz val="13.5"/>
        <color rgb="FF000000"/>
        <rFont val="Calibri"/>
        <family val="2"/>
      </rPr>
      <t xml:space="preserve"> Phòng thờ</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</si>
</sst>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66">
    <numFmt numFmtId="164" formatCode="#,##0"/>
    <numFmt numFmtId="165" formatCode="#,##0"/>
    <numFmt numFmtId="166" formatCode="#,##0"/>
    <numFmt numFmtId="167" formatCode="#,##0"/>
    <numFmt numFmtId="168" formatCode="#,##0"/>
    <numFmt numFmtId="169" formatCode="#,##0"/>
    <numFmt numFmtId="170" formatCode="#,##0"/>
    <numFmt numFmtId="171" formatCode="#,##0"/>
    <numFmt numFmtId="172" formatCode="#,##0"/>
    <numFmt numFmtId="173" formatCode="#,##0"/>
    <numFmt numFmtId="174" formatCode="#,##0"/>
    <numFmt numFmtId="175" formatCode="#,##0"/>
    <numFmt numFmtId="176" formatCode="#,##0"/>
    <numFmt numFmtId="177" formatCode="#,##0"/>
    <numFmt numFmtId="178" formatCode="#,##0"/>
    <numFmt numFmtId="179" formatCode="#,##0"/>
    <numFmt numFmtId="180" formatCode="#,##0"/>
    <numFmt numFmtId="181" formatCode="#,##0"/>
    <numFmt numFmtId="182" formatCode="#,##0"/>
    <numFmt numFmtId="183" formatCode="#,##0"/>
    <numFmt numFmtId="184" formatCode="#,##0"/>
    <numFmt numFmtId="185" formatCode="#,##0"/>
    <numFmt numFmtId="186" formatCode="#,##0"/>
    <numFmt numFmtId="187" formatCode="#,##0"/>
    <numFmt numFmtId="188" formatCode="#,##0"/>
    <numFmt numFmtId="189" formatCode="#,##0"/>
    <numFmt numFmtId="190" formatCode="#,##0"/>
    <numFmt numFmtId="191" formatCode="#,##0"/>
    <numFmt numFmtId="192" formatCode="#,##0"/>
    <numFmt numFmtId="193" formatCode="#,##0"/>
    <numFmt numFmtId="194" formatCode="General"/>
    <numFmt numFmtId="195" formatCode="General"/>
    <numFmt numFmtId="196" formatCode="_(* #,##0_);_(* \(#,##0\);_(* &quot;-&quot;_);_(@_)"/>
    <numFmt numFmtId="197" formatCode="_(* #,##0_);_(* \(#,##0\);_(* &quot;-&quot;_);_(@_)"/>
    <numFmt numFmtId="198" formatCode="0.00"/>
    <numFmt numFmtId="199" formatCode="0.00"/>
    <numFmt numFmtId="200" formatCode="0.00"/>
    <numFmt numFmtId="201" formatCode="0.00"/>
    <numFmt numFmtId="202" formatCode="#,##0"/>
    <numFmt numFmtId="203" formatCode="#,##0"/>
    <numFmt numFmtId="204" formatCode="0.00"/>
    <numFmt numFmtId="205" formatCode="0.00"/>
    <numFmt numFmtId="206" formatCode="0.00"/>
    <numFmt numFmtId="207" formatCode="#,##0"/>
    <numFmt numFmtId="208" formatCode="0.00"/>
    <numFmt numFmtId="209" formatCode="0.00"/>
    <numFmt numFmtId="210" formatCode="#,##0"/>
    <numFmt numFmtId="211" formatCode="#,##0"/>
    <numFmt numFmtId="212" formatCode="#,##0"/>
    <numFmt numFmtId="213" formatCode="#,##0"/>
    <numFmt numFmtId="214" formatCode="#,##0"/>
    <numFmt numFmtId="215" formatCode="#,##0"/>
    <numFmt numFmtId="216" formatCode="#,##0"/>
    <numFmt numFmtId="217" formatCode="#,##0.00"/>
    <numFmt numFmtId="218" formatCode="#,##0.00"/>
    <numFmt numFmtId="219" formatCode="#,##0"/>
    <numFmt numFmtId="220" formatCode="#,##0"/>
    <numFmt numFmtId="221" formatCode="#,##0"/>
    <numFmt numFmtId="222" formatCode="#,##0.00"/>
    <numFmt numFmtId="223" formatCode="#,##0.00"/>
    <numFmt numFmtId="224" formatCode="#,##0.00"/>
    <numFmt numFmtId="225" formatCode="#,##0"/>
    <numFmt numFmtId="226" formatCode="#,##0.00"/>
    <numFmt numFmtId="227" formatCode="#,##0"/>
    <numFmt numFmtId="228" formatCode="#,##0.00"/>
    <numFmt numFmtId="229" formatCode="#,##0"/>
    <numFmt numFmtId="230" formatCode="#,##0"/>
    <numFmt numFmtId="231" formatCode="0.00"/>
    <numFmt numFmtId="232" formatCode="#,##0"/>
    <numFmt numFmtId="233" formatCode="#,##0"/>
    <numFmt numFmtId="234" formatCode="#,##0"/>
    <numFmt numFmtId="235" formatCode="#,##0"/>
    <numFmt numFmtId="236" formatCode="#,##0"/>
    <numFmt numFmtId="237" formatCode="#,##0"/>
    <numFmt numFmtId="238" formatCode="#,##0"/>
    <numFmt numFmtId="239" formatCode="#,##0"/>
    <numFmt numFmtId="240" formatCode="#,##0.0"/>
    <numFmt numFmtId="241" formatCode="#,##0"/>
    <numFmt numFmtId="242" formatCode="#,##0"/>
    <numFmt numFmtId="243" formatCode="#,##0"/>
    <numFmt numFmtId="244" formatCode="#,##0"/>
    <numFmt numFmtId="245" formatCode="#,##0"/>
    <numFmt numFmtId="246" formatCode="0.00"/>
    <numFmt numFmtId="247" formatCode="#,##0"/>
    <numFmt numFmtId="248" formatCode="#,##0"/>
    <numFmt numFmtId="249" formatCode="#,##0"/>
    <numFmt numFmtId="250" formatCode="0.00"/>
    <numFmt numFmtId="251" formatCode="#,##0"/>
    <numFmt numFmtId="252" formatCode="0.00"/>
    <numFmt numFmtId="253" formatCode="#,##0"/>
    <numFmt numFmtId="254" formatCode="#,##0"/>
    <numFmt numFmtId="255" formatCode="#,##0"/>
    <numFmt numFmtId="256" formatCode="#,##0"/>
    <numFmt numFmtId="257" formatCode="0.00"/>
    <numFmt numFmtId="258" formatCode="#,##0"/>
    <numFmt numFmtId="259" formatCode="#,##0"/>
    <numFmt numFmtId="260" formatCode="#,##0"/>
    <numFmt numFmtId="261" formatCode="#,##0"/>
    <numFmt numFmtId="262" formatCode="0.00"/>
    <numFmt numFmtId="263" formatCode="#,##0"/>
    <numFmt numFmtId="264" formatCode="#,##0"/>
    <numFmt numFmtId="265" formatCode="#,##0"/>
    <numFmt numFmtId="266" formatCode="0.00"/>
    <numFmt numFmtId="267" formatCode="0.00"/>
    <numFmt numFmtId="268" formatCode="#,##0"/>
    <numFmt numFmtId="269" formatCode="#,##0"/>
    <numFmt numFmtId="270" formatCode="0.00"/>
    <numFmt numFmtId="271" formatCode="#,##0"/>
    <numFmt numFmtId="272" formatCode="#,##0"/>
    <numFmt numFmtId="273" formatCode="#,##0"/>
    <numFmt numFmtId="274" formatCode="#,##0"/>
    <numFmt numFmtId="275" formatCode="#,##0"/>
    <numFmt numFmtId="276" formatCode="#,##0.00"/>
    <numFmt numFmtId="277" formatCode="#,##0"/>
    <numFmt numFmtId="278" formatCode="#,##0"/>
    <numFmt numFmtId="279" formatCode="#,##0.00"/>
    <numFmt numFmtId="280" formatCode="#,##0"/>
    <numFmt numFmtId="281" formatCode="#,##0.00"/>
    <numFmt numFmtId="282" formatCode="#,##0.00"/>
    <numFmt numFmtId="283" formatCode="#,##0.00"/>
    <numFmt numFmtId="284" formatCode="#,##0.00"/>
    <numFmt numFmtId="285" formatCode="#,##0"/>
    <numFmt numFmtId="286" formatCode="#,##0.0"/>
    <numFmt numFmtId="287" formatCode="#,##0.0"/>
    <numFmt numFmtId="288" formatCode="#,##0.0"/>
    <numFmt numFmtId="289" formatCode="#,##0.0"/>
    <numFmt numFmtId="290" formatCode="#,##0"/>
    <numFmt numFmtId="291" formatCode="#,##0"/>
    <numFmt numFmtId="292" formatCode="#,##0.0"/>
    <numFmt numFmtId="293" formatCode="#,##0"/>
    <numFmt numFmtId="294" formatCode="#,##0"/>
    <numFmt numFmtId="295" formatCode="#,##0"/>
    <numFmt numFmtId="296" formatCode="0.00"/>
    <numFmt numFmtId="297" formatCode="#,##0"/>
    <numFmt numFmtId="298" formatCode="0.00"/>
    <numFmt numFmtId="299" formatCode="#,##0"/>
    <numFmt numFmtId="300" formatCode="#,##0"/>
    <numFmt numFmtId="301" formatCode="0.00"/>
    <numFmt numFmtId="302" formatCode="0.00"/>
    <numFmt numFmtId="303" formatCode="#,##0"/>
    <numFmt numFmtId="304" formatCode="0.00"/>
    <numFmt numFmtId="305" formatCode="#,##0"/>
    <numFmt numFmtId="306" formatCode="0.00"/>
    <numFmt numFmtId="307" formatCode="#,##0"/>
    <numFmt numFmtId="308" formatCode="#,##0"/>
    <numFmt numFmtId="309" formatCode="#,##0"/>
    <numFmt numFmtId="310" formatCode="#,##0"/>
    <numFmt numFmtId="311" formatCode="#,##0"/>
    <numFmt numFmtId="312" formatCode="#,##0"/>
    <numFmt numFmtId="313" formatCode="#,##0"/>
    <numFmt numFmtId="314" formatCode="#,##0"/>
    <numFmt numFmtId="315" formatCode="#,##0"/>
    <numFmt numFmtId="316" formatCode="#,##0"/>
    <numFmt numFmtId="317" formatCode="#,##0"/>
    <numFmt numFmtId="318" formatCode="#,##0"/>
    <numFmt numFmtId="319" formatCode="#,##0"/>
    <numFmt numFmtId="320" formatCode="#,##0"/>
    <numFmt numFmtId="321" formatCode="#,##0"/>
    <numFmt numFmtId="322" formatCode="#,##0"/>
    <numFmt numFmtId="323" formatCode="#,##0"/>
    <numFmt numFmtId="324" formatCode="#,##0"/>
    <numFmt numFmtId="325" formatCode="#,##0"/>
    <numFmt numFmtId="326" formatCode="#,##0"/>
    <numFmt numFmtId="327" formatCode="#,##0"/>
    <numFmt numFmtId="328" formatCode="#,##0"/>
    <numFmt numFmtId="329" formatCode="#,##0"/>
    <numFmt numFmtId="330" formatCode="#,##0"/>
    <numFmt numFmtId="331" formatCode="#,##0"/>
    <numFmt numFmtId="332" formatCode="#,##0"/>
    <numFmt numFmtId="333" formatCode="0.00"/>
    <numFmt numFmtId="334" formatCode="#,##0"/>
    <numFmt numFmtId="335" formatCode="0.00"/>
    <numFmt numFmtId="336" formatCode="#,##0"/>
    <numFmt numFmtId="337" formatCode="0.00"/>
    <numFmt numFmtId="338" formatCode="#,##0"/>
    <numFmt numFmtId="339" formatCode="0.00"/>
    <numFmt numFmtId="340" formatCode="#,##0.00"/>
    <numFmt numFmtId="341" formatCode="#,##0"/>
    <numFmt numFmtId="342" formatCode="0.00"/>
    <numFmt numFmtId="343" formatCode="#,##0.00"/>
    <numFmt numFmtId="344" formatCode="#,##0_);(#,##0)"/>
    <numFmt numFmtId="345" formatCode="#,##0"/>
    <numFmt numFmtId="346" formatCode="#,##0"/>
    <numFmt numFmtId="347" formatCode="#,##0"/>
    <numFmt numFmtId="348" formatCode="#,##0"/>
    <numFmt numFmtId="349" formatCode="#,##0"/>
    <numFmt numFmtId="350" formatCode="#,##0"/>
    <numFmt numFmtId="351" formatCode="#,##0"/>
    <numFmt numFmtId="352" formatCode="#,##0"/>
    <numFmt numFmtId="353" formatCode="#,##0"/>
    <numFmt numFmtId="354" formatCode="#,##0"/>
    <numFmt numFmtId="355" formatCode="#,##0"/>
    <numFmt numFmtId="356" formatCode="#,##0"/>
    <numFmt numFmtId="357" formatCode="#,##0"/>
    <numFmt numFmtId="358" formatCode="#,##0"/>
    <numFmt numFmtId="359" formatCode="#,##0"/>
    <numFmt numFmtId="360" formatCode="#,##0"/>
    <numFmt numFmtId="361" formatCode="#,##0"/>
    <numFmt numFmtId="362" formatCode="#,##0"/>
    <numFmt numFmtId="363" formatCode="#,##0.00"/>
    <numFmt numFmtId="364" formatCode="#,##0"/>
    <numFmt numFmtId="365" formatCode="#,##0"/>
    <numFmt numFmtId="366" formatCode="#,##0"/>
    <numFmt numFmtId="367" formatCode="#,##0"/>
    <numFmt numFmtId="368" formatCode="#,##0"/>
    <numFmt numFmtId="369" formatCode="#,##0"/>
    <numFmt numFmtId="370" formatCode="#,##0"/>
    <numFmt numFmtId="371" formatCode="#,##0"/>
    <numFmt numFmtId="372" formatCode="#,##0"/>
    <numFmt numFmtId="373" formatCode="#,##0"/>
    <numFmt numFmtId="374" formatCode="#,##0"/>
    <numFmt numFmtId="375" formatCode="#,##0"/>
    <numFmt numFmtId="376" formatCode="#,##0.00"/>
    <numFmt numFmtId="377" formatCode="#,##0"/>
    <numFmt numFmtId="378" formatCode="#,##0"/>
    <numFmt numFmtId="379" formatCode="#,##0"/>
    <numFmt numFmtId="380" formatCode="0.00"/>
    <numFmt numFmtId="381" formatCode="#,##0"/>
    <numFmt numFmtId="382" formatCode="#,##0"/>
    <numFmt numFmtId="383" formatCode="0.00"/>
    <numFmt numFmtId="384" formatCode="0.00"/>
    <numFmt numFmtId="385" formatCode="#,##0"/>
    <numFmt numFmtId="386" formatCode="0.00"/>
    <numFmt numFmtId="387" formatCode="0.00"/>
    <numFmt numFmtId="388" formatCode="0.00"/>
    <numFmt numFmtId="389" formatCode="0.00"/>
    <numFmt numFmtId="390" formatCode="0.00"/>
    <numFmt numFmtId="391" formatCode="#,##0"/>
    <numFmt numFmtId="392" formatCode="#,##0"/>
    <numFmt numFmtId="393" formatCode="#,##0"/>
    <numFmt numFmtId="394" formatCode="#,##0"/>
    <numFmt numFmtId="395" formatCode="General"/>
    <numFmt numFmtId="396" formatCode="General"/>
    <numFmt numFmtId="397" formatCode="#,##0"/>
    <numFmt numFmtId="398" formatCode="#,##0"/>
    <numFmt numFmtId="399" formatCode="#,##0"/>
    <numFmt numFmtId="400" formatCode="#,##0"/>
    <numFmt numFmtId="401" formatCode="#,##0"/>
    <numFmt numFmtId="402" formatCode="#,##0"/>
    <numFmt numFmtId="403" formatCode="#,##0"/>
    <numFmt numFmtId="404" formatCode="#,##0"/>
    <numFmt numFmtId="405" formatCode="#,##0_);(#,##0)"/>
    <numFmt numFmtId="406" formatCode="General"/>
    <numFmt numFmtId="407" formatCode="#,##0"/>
    <numFmt numFmtId="408" formatCode="General"/>
    <numFmt numFmtId="409" formatCode="#,##0"/>
    <numFmt numFmtId="410" formatCode="#,##0"/>
    <numFmt numFmtId="411" formatCode="#,##0_);(#,##0)"/>
    <numFmt numFmtId="412" formatCode="#,##0"/>
    <numFmt numFmtId="413" formatCode="#,##0"/>
    <numFmt numFmtId="414" formatCode="#,##0"/>
    <numFmt numFmtId="415" formatCode="#,##0"/>
    <numFmt numFmtId="416" formatCode="#,##0"/>
    <numFmt numFmtId="417" formatCode="#,##0.0"/>
    <numFmt numFmtId="418" formatCode="#,##0.0"/>
    <numFmt numFmtId="419" formatCode="#,##0"/>
    <numFmt numFmtId="420" formatCode="#,##0.00"/>
    <numFmt numFmtId="421" formatCode="#,##0"/>
    <numFmt numFmtId="422" formatCode="#,##0"/>
    <numFmt numFmtId="423" formatCode="#,##0"/>
    <numFmt numFmtId="424" formatCode="#,##0"/>
    <numFmt numFmtId="425" formatCode="#,##0"/>
    <numFmt numFmtId="426" formatCode="#,##0"/>
    <numFmt numFmtId="427" formatCode="#,##0"/>
    <numFmt numFmtId="428" formatCode="#,##0"/>
    <numFmt numFmtId="429" formatCode="#,##0"/>
  </numFmts>
  <fonts count="43">
    <font>
      <sz val="10"/>
      <color theme="1"/>
      <name val="Calibri"/>
      <family val="2"/>
      <scheme val="minor"/>
    </font>
    <font>
      <sz val="9.75"/>
      <color rgb="FF000000"/>
      <name val="Calibri"/>
      <family val="2"/>
      <scheme val="minor"/>
    </font>
    <font>
      <sz val="12"/>
      <color rgb="FF000000"/>
      <name val="Calibri"/>
      <family val="2"/>
      <scheme val="minor"/>
    </font>
    <font>
      <sz val="12"/>
      <color rgb="FF000000"/>
      <name val="Calibri"/>
      <family val="2"/>
      <scheme val="minor"/>
    </font>
    <font>
      <sz val="12"/>
      <color rgb="FF1F2329"/>
      <name val="Calibri"/>
      <family val="2"/>
      <scheme val="minor"/>
    </font>
    <font>
      <b val="true"/>
      <sz val="12"/>
      <color rgb="FF000000"/>
      <name val="Calibri"/>
      <family val="2"/>
      <scheme val="minor"/>
    </font>
    <font>
      <b val="true"/>
      <sz val="9.75"/>
      <color rgb="FF000000"/>
      <name val="Calibri"/>
      <family val="2"/>
      <scheme val="minor"/>
    </font>
    <font>
      <b val="true"/>
      <sz val="12"/>
      <color rgb="FF1F2329"/>
      <name val="Calibri"/>
      <family val="2"/>
      <scheme val="minor"/>
    </font>
    <font>
      <sz val="10.5"/>
      <color rgb="FF000000"/>
      <name val="Calibri"/>
      <family val="2"/>
      <scheme val="minor"/>
    </font>
    <font>
      <sz val="10.5"/>
      <color rgb="FF1F2329"/>
      <name val="Calibri"/>
      <family val="2"/>
      <scheme val="minor"/>
    </font>
    <font>
      <b val="true"/>
      <sz val="12"/>
      <color rgb="FF000000"/>
      <name val="Calibri"/>
      <family val="2"/>
      <scheme val="minor"/>
    </font>
    <font>
      <sz val="12.75"/>
      <color rgb="FF1F2329"/>
      <name val="Calibri"/>
      <family val="2"/>
      <scheme val="minor"/>
    </font>
    <font>
      <sz val="9.75"/>
      <color rgb="FF000000"/>
      <name val="Calibri"/>
      <family val="2"/>
      <scheme val="minor"/>
    </font>
    <font>
      <sz val="12.75"/>
      <color rgb="FF000000"/>
      <name val="Calibri"/>
      <family val="2"/>
      <scheme val="minor"/>
    </font>
    <font>
      <b val="true"/>
      <sz val="12.75"/>
      <color rgb="FFF54A45"/>
      <name val="Calibri"/>
      <family val="2"/>
      <scheme val="minor"/>
    </font>
    <font>
      <sz val="9"/>
      <color rgb="FF000000"/>
      <name val="Calibri"/>
      <family val="2"/>
      <scheme val="minor"/>
    </font>
    <font>
      <b val="true"/>
      <sz val="12.75"/>
      <color rgb="FF000000"/>
      <name val="Calibri"/>
      <family val="2"/>
      <scheme val="minor"/>
    </font>
    <font>
      <b val="true"/>
      <sz val="10.5"/>
      <color rgb="FF000000"/>
      <name val="Calibri"/>
      <family val="2"/>
      <scheme val="minor"/>
    </font>
    <font>
      <sz val="10.5"/>
      <color rgb="FF000000"/>
      <name val="Calibri"/>
      <family val="2"/>
      <scheme val="minor"/>
    </font>
    <font>
      <sz val="13.5"/>
      <color rgb="FF1F2329"/>
      <name val="Calibri"/>
      <family val="2"/>
      <scheme val="minor"/>
    </font>
    <font>
      <b val="true"/>
      <sz val="13.5"/>
      <color rgb="FF000000"/>
      <name val="Calibri"/>
      <family val="2"/>
      <scheme val="minor"/>
    </font>
    <font>
      <sz val="13.5"/>
      <color rgb="FF000000"/>
      <name val="Calibri"/>
      <family val="2"/>
      <scheme val="minor"/>
    </font>
    <font>
      <b val="true"/>
      <sz val="13.5"/>
      <color rgb="FF1F2329"/>
      <name val="Calibri"/>
      <family val="2"/>
      <scheme val="minor"/>
    </font>
    <font>
      <b val="true"/>
      <i val="true"/>
      <sz val="12"/>
      <color rgb="FF000000"/>
      <name val="Calibri"/>
      <family val="2"/>
      <scheme val="minor"/>
    </font>
    <font>
      <sz val="12"/>
      <color rgb="FFF54A45"/>
      <name val="Calibri"/>
      <family val="2"/>
      <scheme val="minor"/>
    </font>
    <font>
      <sz val="12"/>
      <color rgb="FF111111"/>
      <name val="Calibri"/>
      <family val="2"/>
      <scheme val="minor"/>
    </font>
    <font>
      <sz val="12"/>
      <color rgb="FFFFFFFF"/>
      <name val="Calibri"/>
      <family val="2"/>
      <scheme val="minor"/>
    </font>
    <font>
      <b val="true"/>
      <sz val="12"/>
      <color rgb="FFFFFFFF"/>
      <name val="Calibri"/>
      <family val="2"/>
      <scheme val="minor"/>
    </font>
    <font>
      <b val="true"/>
      <sz val="10.5"/>
      <color rgb="FF1F2329"/>
      <name val="Calibri"/>
      <family val="2"/>
      <scheme val="minor"/>
    </font>
    <font>
      <b val="true"/>
      <sz val="12"/>
      <color rgb="FFF54A45"/>
      <name val="Calibri"/>
      <family val="2"/>
      <scheme val="minor"/>
    </font>
    <font>
      <i val="true"/>
      <sz val="12"/>
      <color rgb="FF000000"/>
      <name val="Calibri"/>
      <family val="2"/>
      <scheme val="minor"/>
    </font>
    <font>
      <i val="true"/>
      <sz val="12"/>
      <color rgb="FF161616"/>
      <name val="Calibri"/>
      <family val="2"/>
      <scheme val="minor"/>
    </font>
    <font>
      <sz val="12"/>
      <color rgb="FF404040"/>
      <name val="Calibri"/>
      <family val="2"/>
      <scheme val="minor"/>
    </font>
    <font>
      <b val="true"/>
      <u val="single"/>
      <sz val="12"/>
      <color rgb="FF000000"/>
      <name val="Calibri"/>
      <family val="2"/>
      <scheme val="minor"/>
    </font>
    <font>
      <sz val="12"/>
      <color rgb="FF161616"/>
      <name val="Calibri"/>
      <family val="2"/>
      <scheme val="minor"/>
    </font>
    <font>
      <i val="true"/>
      <sz val="12"/>
      <color rgb="FF1F2329"/>
      <name val="Calibri"/>
      <family val="2"/>
      <scheme val="minor"/>
    </font>
    <font>
      <i val="true"/>
      <sz val="12"/>
      <color rgb="FF3B3E43"/>
      <name val="Calibri"/>
      <family val="2"/>
      <scheme val="minor"/>
    </font>
    <font>
      <sz val="12"/>
      <color rgb="FF3B3E43"/>
      <name val="Calibri"/>
      <family val="2"/>
      <scheme val="minor"/>
    </font>
    <font>
      <sz val="13.5"/>
      <color rgb="FF000000"/>
      <name val="Calibri"/>
      <family val="2"/>
      <scheme val="minor"/>
    </font>
    <font>
      <b val="true"/>
      <u val="single"/>
      <sz val="13.5"/>
      <color rgb="FF000000"/>
      <name val="Calibri"/>
      <family val="2"/>
      <scheme val="minor"/>
    </font>
    <font>
      <i val="true"/>
      <sz val="13.5"/>
      <color rgb="FF000000"/>
      <name val="Calibri"/>
      <family val="2"/>
      <scheme val="minor"/>
    </font>
    <font>
      <i val="true"/>
      <sz val="9.75"/>
      <color rgb="FF000000"/>
      <name val="Calibri"/>
      <family val="2"/>
      <scheme val="minor"/>
    </font>
    <font>
      <i val="true"/>
      <sz val="13.5"/>
      <color rgb="FF161616"/>
      <name val="Calibri"/>
      <family val="2"/>
      <scheme val="minor"/>
    </font>
  </fonts>
  <fills count="235">
    <fill>
      <patternFill patternType="none">
        <fgColor/>
        <bgColor/>
      </patternFill>
    </fill>
    <fill>
      <patternFill patternType="gray125">
        <fgColor/>
        <bgColor/>
      </patternFill>
    </fill>
    <fill>
      <patternFill patternType="solid">
        <fgColor rgb="FFBACEFD"/>
        <bgColor/>
      </patternFill>
    </fill>
    <fill>
      <patternFill patternType="solid">
        <fgColor rgb="FFBACEFD"/>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76964"/>
        <bgColor/>
      </patternFill>
    </fill>
    <fill>
      <patternFill patternType="solid">
        <fgColor rgb="FFF76964"/>
        <bgColor/>
      </patternFill>
    </fill>
    <fill>
      <patternFill patternType="solid">
        <fgColor rgb="FFF76964"/>
        <bgColor/>
      </patternFill>
    </fill>
    <fill>
      <patternFill patternType="solid">
        <fgColor rgb="FFF76964"/>
        <bgColor/>
      </patternFill>
    </fill>
    <fill>
      <patternFill patternType="solid">
        <fgColor rgb="FFF76964"/>
        <bgColor/>
      </patternFill>
    </fill>
    <fill>
      <patternFill patternType="solid">
        <fgColor rgb="FFF76964"/>
        <bgColor/>
      </patternFill>
    </fill>
    <fill>
      <patternFill patternType="solid">
        <fgColor rgb="FFBACEFD"/>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E1EAFF"/>
        <bgColor/>
      </patternFill>
    </fill>
    <fill>
      <patternFill patternType="solid">
        <fgColor rgb="FFBACEFD"/>
        <bgColor/>
      </patternFill>
    </fill>
    <fill>
      <patternFill patternType="solid">
        <fgColor rgb="FFBACEFD"/>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DAE9F8"/>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FFF258"/>
        <bgColor/>
      </patternFill>
    </fill>
    <fill>
      <patternFill patternType="solid">
        <fgColor rgb="FFFFF258"/>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245BDB"/>
        <bgColor/>
      </patternFill>
    </fill>
    <fill>
      <patternFill patternType="solid">
        <fgColor rgb="FF245BDB"/>
        <bgColor/>
      </patternFill>
    </fill>
    <fill>
      <patternFill patternType="solid">
        <fgColor rgb="FF245BDB"/>
        <bgColor/>
      </patternFill>
    </fill>
    <fill>
      <patternFill patternType="solid">
        <fgColor rgb="FF245BDB"/>
        <bgColor/>
      </patternFill>
    </fill>
    <fill>
      <patternFill patternType="solid">
        <fgColor rgb="FF245BDB"/>
        <bgColor/>
      </patternFill>
    </fill>
    <fill>
      <patternFill patternType="solid">
        <fgColor rgb="FF245BDB"/>
        <bgColor/>
      </patternFill>
    </fill>
    <fill>
      <patternFill patternType="solid">
        <fgColor rgb="FF245BDB"/>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E1EAFF"/>
        <bgColor/>
      </patternFill>
    </fill>
    <fill>
      <patternFill patternType="solid">
        <fgColor rgb="FFE1EAFF"/>
        <bgColor/>
      </patternFill>
    </fill>
    <fill>
      <patternFill patternType="solid">
        <fgColor rgb="FFA6C9EC"/>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A6C9EC"/>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E1EAFF"/>
        <bgColor/>
      </patternFill>
    </fill>
    <fill>
      <patternFill patternType="solid">
        <fgColor rgb="FFE1EAFF"/>
        <bgColor/>
      </patternFill>
    </fill>
    <fill>
      <patternFill patternType="solid">
        <fgColor rgb="FFFFF258"/>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BACEFD"/>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BACEFD"/>
        <bgColor/>
      </patternFill>
    </fill>
    <fill>
      <patternFill patternType="solid">
        <fgColor rgb="FFE1EAFF"/>
        <bgColor/>
      </patternFill>
    </fill>
    <fill>
      <patternFill patternType="solid">
        <fgColor rgb="FFE1EAFF"/>
        <bgColor/>
      </patternFill>
    </fill>
  </fills>
  <borders count="673">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bottom style="thin">
        <color rgb="FF1F2329"/>
      </bottom>
      <diagonal/>
    </border>
    <border>
      <left/>
      <right style="thin">
        <color rgb="FF000000"/>
      </right>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right style="thin">
        <color rgb="FF000000"/>
      </right>
      <top/>
      <bottom style="thin">
        <color rgb="FF000000"/>
      </bottom>
      <diagonal/>
    </border>
    <border>
      <left style="thin">
        <color rgb="FF1F2329"/>
      </left>
      <right style="thin">
        <color rgb="FF1F2329"/>
      </right>
      <top/>
      <bottom style="thin">
        <color rgb="FF1F2329"/>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right/>
      <top/>
      <bottom/>
      <diagonal/>
    </border>
    <border>
      <left/>
      <right/>
      <top/>
      <bottom/>
      <diagonal/>
    </border>
    <border>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diagonal/>
    </border>
    <border>
      <left/>
      <right style="thin">
        <color rgb="FF000000"/>
      </right>
      <top/>
      <bottom/>
      <diagonal/>
    </border>
    <border>
      <left/>
      <right style="thin">
        <color rgb="FF000000"/>
      </right>
      <top/>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diagonal/>
    </border>
    <border>
      <left/>
      <right style="thin">
        <color rgb="FF000000"/>
      </right>
      <top style="thin">
        <color rgb="FF000000"/>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right style="thin">
        <color rgb="FF000000"/>
      </right>
      <top/>
      <bottom/>
      <diagonal/>
    </border>
    <border>
      <left/>
      <right style="thin">
        <color rgb="FF000000"/>
      </right>
      <top/>
      <bottom/>
      <diagonal/>
    </border>
    <border>
      <left/>
      <right style="thin">
        <color rgb="FF000000"/>
      </right>
      <top/>
      <bottom/>
      <diagonal/>
    </border>
    <border>
      <left/>
      <right style="thin">
        <color rgb="FF000000"/>
      </right>
      <top/>
      <bottom/>
      <diagonal/>
    </border>
    <border>
      <left/>
      <right/>
      <top/>
      <bottom/>
      <diagonal/>
    </border>
    <border>
      <left style="thin">
        <color rgb="FF000000"/>
      </left>
      <right style="thin">
        <color rgb="FF000000"/>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style="thin">
        <color rgb="FF000000"/>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style="thin">
        <color rgb="FF1F2329"/>
      </left>
      <right style="thin">
        <color rgb="FF1F2329"/>
      </right>
      <top/>
      <bottom style="thin">
        <color rgb="FF1F2329"/>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bottom style="thin">
        <color rgb="FF000000"/>
      </bottom>
      <diagonal/>
    </border>
    <border>
      <left/>
      <right/>
      <top style="thin">
        <color rgb="FF000000"/>
      </top>
      <bottom style="thin">
        <color rgb="FF000000"/>
      </bottom>
      <diagonal/>
    </border>
    <border>
      <left/>
      <right/>
      <top style="thin">
        <color rgb="FF000000"/>
      </top>
      <bottom style="thin">
        <color rgb="FF000000"/>
      </bottom>
      <diagonal/>
    </border>
    <border>
      <left/>
      <right style="thin">
        <color rgb="FF000000"/>
      </right>
      <top/>
      <bottom style="thin">
        <color rgb="FF000000"/>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1F2329"/>
      </left>
      <right style="thin">
        <color rgb="FF1F2329"/>
      </right>
      <top style="thin">
        <color rgb="FF1F2329"/>
      </top>
      <bottom style="thin">
        <color rgb="FF1F2329"/>
      </bottom>
      <diagonal/>
    </border>
    <border>
      <left/>
      <right style="thin">
        <color rgb="FF000000"/>
      </right>
      <top/>
      <bottom style="thin">
        <color rgb="FF000000"/>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diagonal/>
    </border>
    <border>
      <left style="thin">
        <color rgb="FF1F2329"/>
      </left>
      <right style="thin">
        <color rgb="FF1F2329"/>
      </right>
      <top/>
      <bottom/>
      <diagonal/>
    </border>
    <border>
      <left style="thin">
        <color rgb="FF1F2329"/>
      </left>
      <right style="thin">
        <color rgb="FF1F2329"/>
      </right>
      <top/>
      <bottom/>
      <diagonal/>
    </border>
    <border>
      <left style="thin">
        <color rgb="FF1F2329"/>
      </left>
      <right/>
      <top/>
      <bottom/>
      <diagonal/>
    </border>
    <border>
      <left style="thin">
        <color rgb="FF1F2329"/>
      </left>
      <right style="thin">
        <color rgb="FF1F2329"/>
      </right>
      <top/>
      <bottom/>
      <diagonal/>
    </border>
    <border>
      <left style="thin">
        <color rgb="FF1F2329"/>
      </left>
      <right style="thin">
        <color rgb="FF1F2329"/>
      </right>
      <top/>
      <bottom/>
      <diagonal/>
    </border>
    <border>
      <left style="thin">
        <color rgb="FF1F2329"/>
      </left>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diagonal/>
    </border>
    <border>
      <left style="thin">
        <color rgb="FF1F2329"/>
      </left>
      <right style="thin">
        <color rgb="FF1F2329"/>
      </right>
      <top/>
      <bottom/>
      <diagonal/>
    </border>
    <border>
      <left/>
      <right style="thin">
        <color rgb="FF1F2329"/>
      </right>
      <top/>
      <bottom/>
      <diagonal/>
    </border>
    <border>
      <left/>
      <right style="thin">
        <color rgb="FF1F2329"/>
      </right>
      <top/>
      <bottom/>
      <diagonal/>
    </border>
    <border>
      <left/>
      <right/>
      <top/>
      <bottom style="thin">
        <color rgb="FF1F2329"/>
      </bottom>
      <diagonal/>
    </border>
    <border>
      <left style="thin">
        <color rgb="FF1F2329"/>
      </left>
      <right/>
      <top style="thin">
        <color rgb="FF1F2329"/>
      </top>
      <bottom style="thin">
        <color rgb="FF1F2329"/>
      </bottom>
      <diagonal/>
    </border>
    <border>
      <left style="thin">
        <color rgb="FF1F2329"/>
      </left>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right/>
      <top/>
      <bottom style="thin">
        <color rgb="FF1F2329"/>
      </bottom>
      <diagonal/>
    </border>
    <border>
      <left style="thin">
        <color rgb="FF1F2329"/>
      </left>
      <right/>
      <top style="thin">
        <color rgb="FF1F2329"/>
      </top>
      <bottom style="thin">
        <color rgb="FF1F2329"/>
      </bottom>
      <diagonal/>
    </border>
    <border>
      <left/>
      <right style="thin">
        <color rgb="FF1F2329"/>
      </right>
      <top/>
      <bottom style="thin">
        <color rgb="FF1F2329"/>
      </bottom>
      <diagonal/>
    </border>
    <border>
      <left/>
      <right style="thin">
        <color rgb="FF1F2329"/>
      </right>
      <top/>
      <bottom style="thin">
        <color rgb="FF1F2329"/>
      </bottom>
      <diagonal/>
    </border>
    <border>
      <left/>
      <right style="thin">
        <color rgb="FF1F2329"/>
      </right>
      <top style="thin">
        <color rgb="FF1F2329"/>
      </top>
      <bottom style="thin">
        <color rgb="FF1F2329"/>
      </bottom>
      <diagonal/>
    </border>
    <border>
      <left/>
      <right/>
      <top/>
      <bottom/>
      <diagonal/>
    </border>
    <border>
      <left style="thin">
        <color rgb="FF1F2329"/>
      </left>
      <right style="thin">
        <color rgb="FF1F2329"/>
      </right>
      <top/>
      <bottom style="thin">
        <color rgb="FF1F2329"/>
      </bottom>
      <diagonal/>
    </border>
    <border>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diagonal/>
    </border>
    <border>
      <left/>
      <right style="thin">
        <color rgb="FF1F2329"/>
      </right>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style="thin">
        <color rgb="FF1F2329"/>
      </right>
      <top/>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right style="thin">
        <color rgb="FF1F2329"/>
      </right>
      <top/>
      <bottom/>
      <diagonal/>
    </border>
    <border>
      <left/>
      <right style="thin">
        <color rgb="FF1F2329"/>
      </right>
      <top/>
      <bottom/>
      <diagonal/>
    </border>
    <border>
      <left/>
      <right style="thin">
        <color rgb="FF1F2329"/>
      </right>
      <top/>
      <bottom/>
      <diagonal/>
    </border>
    <border>
      <left/>
      <right style="thin">
        <color rgb="FF1F2329"/>
      </right>
      <top/>
      <bottom/>
      <diagonal/>
    </border>
    <border>
      <left/>
      <right style="thin">
        <color rgb="FF1F2329"/>
      </right>
      <top/>
      <bottom/>
      <diagonal/>
    </border>
    <border>
      <left/>
      <right style="thin">
        <color rgb="FF1F2329"/>
      </right>
      <top/>
      <bottom/>
      <diagonal/>
    </border>
    <border>
      <left style="thin">
        <color rgb="FF1F2329"/>
      </left>
      <right style="thin">
        <color rgb="FF1F2329"/>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right style="thin">
        <color rgb="FF000000"/>
      </right>
      <top style="thin">
        <color rgb="FF000000"/>
      </top>
      <bottom/>
      <diagonal/>
    </border>
    <border>
      <left/>
      <right/>
      <top/>
      <bottom/>
      <diagonal/>
    </border>
    <border>
      <left style="thin">
        <color rgb="FF000000"/>
      </left>
      <right style="thin">
        <color rgb="FF000000"/>
      </right>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style="thin">
        <color rgb="FF1F2329"/>
      </top>
      <bottom/>
      <diagonal/>
    </border>
    <border>
      <left style="thin">
        <color rgb="FF000000"/>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right/>
      <top/>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000000"/>
      </right>
      <top/>
      <bottom/>
      <diagonal/>
    </border>
    <border>
      <left/>
      <right style="thin">
        <color rgb="FF000000"/>
      </right>
      <top/>
      <bottom/>
      <diagonal/>
    </border>
    <border>
      <left/>
      <right style="thin">
        <color rgb="FF000000"/>
      </right>
      <top/>
      <bottom/>
      <diagonal/>
    </border>
    <border>
      <left style="thin">
        <color rgb="FF000000"/>
      </left>
      <right style="thin">
        <color rgb="FF000000"/>
      </right>
      <top/>
      <bottom/>
      <diagonal/>
    </border>
    <border>
      <left/>
      <right style="thin">
        <color rgb="FF000000"/>
      </right>
      <top/>
      <bottom/>
      <diagonal/>
    </border>
    <border>
      <left/>
      <right style="thin">
        <color rgb="FF000000"/>
      </right>
      <top/>
      <bottom/>
      <diagonal/>
    </border>
    <border>
      <left/>
      <right style="thin">
        <color rgb="FF000000"/>
      </right>
      <top/>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diagonal/>
    </border>
    <border>
      <left style="thin">
        <color rgb="FF1F2329"/>
      </left>
      <right style="thin">
        <color rgb="FF1F2329"/>
      </right>
      <top style="thin">
        <color rgb="FF1F2329"/>
      </top>
      <bottom/>
      <diagonal/>
    </border>
    <border>
      <left/>
      <right style="thin">
        <color rgb="FF000000"/>
      </right>
      <top/>
      <bottom/>
      <diagonal/>
    </border>
    <border>
      <left style="thin">
        <color rgb="FF1F2329"/>
      </left>
      <right style="thin">
        <color rgb="FF1F2329"/>
      </right>
      <top style="thin">
        <color rgb="FF1F2329"/>
      </top>
      <bottom style="thin">
        <color rgb="FF1F2329"/>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right/>
      <top/>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style="thin">
        <color rgb="FF1F2329"/>
      </top>
      <bottom/>
      <diagonal/>
    </border>
    <border>
      <left/>
      <right style="thin">
        <color rgb="FF000000"/>
      </right>
      <top/>
      <bottom style="thin">
        <color rgb="FF000000"/>
      </bottom>
      <diagonal/>
    </border>
    <border>
      <left style="thin">
        <color rgb="FF1F2329"/>
      </left>
      <right/>
      <top style="thin">
        <color rgb="FF1F2329"/>
      </top>
      <bottom/>
      <diagonal/>
    </border>
    <border>
      <left/>
      <right style="thin">
        <color rgb="FF1F2329"/>
      </right>
      <top style="thin">
        <color rgb="FF1F2329"/>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right/>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top style="thin">
        <color rgb="FF1F2329"/>
      </top>
      <bottom/>
      <diagonal/>
    </border>
    <border>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style="thin">
        <color rgb="FF1F2329"/>
      </right>
      <top style="thin">
        <color rgb="FF1F2329"/>
      </top>
      <bottom style="thin">
        <color rgb="FF1F2329"/>
      </bottom>
      <diagonal/>
    </border>
    <border>
      <left/>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bottom/>
      <diagonal/>
    </border>
    <border>
      <left style="thin">
        <color rgb="FF1F2329"/>
      </left>
      <right style="thin">
        <color rgb="FF1F2329"/>
      </right>
      <top/>
      <bottom/>
      <diagonal/>
    </border>
    <border>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right style="thin">
        <color rgb="FF000000"/>
      </right>
      <top style="thin">
        <color rgb="FF000000"/>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right style="thin">
        <color rgb="FF1F2329"/>
      </right>
      <top/>
      <bottom style="thin">
        <color rgb="FF1F2329"/>
      </bottom>
      <diagonal/>
    </border>
    <border>
      <left style="thin">
        <color rgb="FF000000"/>
      </left>
      <right style="thin">
        <color rgb="FF000000"/>
      </right>
      <top/>
      <bottom/>
      <diagonal/>
    </border>
    <border>
      <left style="thin">
        <color rgb="FF1F2329"/>
      </left>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s>
  <cellStyleXfs count="1">
    <xf applyAlignment="true" applyBorder="false" applyFill="false" applyFont="false" applyNumberFormat="false" applyProtection="false" borderId="0" fillId="0" fontId="0" numFmtId="0"/>
  </cellStyleXfs>
  <cellXfs count="673">
    <xf applyAlignment="false" applyBorder="false" applyFill="false" applyFont="false" applyNumberFormat="false" applyProtection="false" borderId="0" fillId="0" fontId="0" numFmtId="0" xfId="0">
      <alignment vertical="center"/>
    </xf>
    <xf applyAlignment="true" applyBorder="false" applyFill="false" applyFont="true" applyNumberFormat="false" applyProtection="false" borderId="1" fillId="0" fontId="1" numFmtId="0" xfId="0">
      <alignment vertical="center"/>
    </xf>
    <xf applyAlignment="true" applyBorder="false" applyFill="false" applyFont="true" applyNumberFormat="false" applyProtection="false" borderId="2" fillId="0" fontId="2" numFmtId="0" xfId="0">
      <alignment vertical="center" wrapText="true"/>
    </xf>
    <xf applyAlignment="true" applyBorder="false" applyFill="false" applyFont="true" applyNumberFormat="false" applyProtection="false" borderId="3" fillId="0" fontId="2" numFmtId="0" xfId="0">
      <alignment horizontal="center" vertical="center"/>
    </xf>
    <xf applyAlignment="true" applyBorder="false" applyFill="false" applyFont="true" applyNumberFormat="true" applyProtection="false" borderId="4" fillId="0" fontId="3" numFmtId="164" xfId="0">
      <alignment horizontal="center" vertical="center"/>
    </xf>
    <xf applyAlignment="true" applyBorder="false" applyFill="false" applyFont="true" applyNumberFormat="false" applyProtection="false" borderId="5" fillId="0" fontId="2" numFmtId="0" xfId="0">
      <alignment horizontal="center" vertical="center"/>
    </xf>
    <xf applyAlignment="true" applyBorder="false" applyFill="false" applyFont="true" applyNumberFormat="false" applyProtection="false" borderId="6" fillId="0" fontId="2" numFmtId="0" xfId="0">
      <alignment horizontal="center" vertical="center"/>
    </xf>
    <xf applyAlignment="true" applyBorder="false" applyFill="false" applyFont="true" applyNumberFormat="false" applyProtection="false" borderId="7" fillId="0" fontId="3" numFmtId="0" xfId="0">
      <alignment horizontal="center" vertical="center" wrapText="true"/>
    </xf>
    <xf applyAlignment="true" applyBorder="false" applyFill="false" applyFont="true" applyNumberFormat="false" applyProtection="false" borderId="8" fillId="0" fontId="3" numFmtId="0" xfId="0">
      <alignment horizontal="left" vertical="center" wrapText="true"/>
    </xf>
    <xf applyAlignment="true" applyBorder="false" applyFill="false" applyFont="true" applyNumberFormat="false" applyProtection="false" borderId="9" fillId="0" fontId="4" numFmtId="0" xfId="0">
      <alignment horizontal="left" vertical="center" wrapText="true"/>
    </xf>
    <xf applyAlignment="true" applyBorder="false" applyFill="false" applyFont="true" applyNumberFormat="true" applyProtection="false" borderId="10" fillId="0" fontId="3" numFmtId="165" xfId="0">
      <alignment horizontal="right" vertical="center" wrapText="true"/>
    </xf>
    <xf applyAlignment="true" applyBorder="false" applyFill="false" applyFont="true" applyNumberFormat="false" applyProtection="false" borderId="11" fillId="0" fontId="3" numFmtId="0" xfId="0">
      <alignment horizontal="center" vertical="center"/>
    </xf>
    <xf applyAlignment="true" applyBorder="false" applyFill="false" applyFont="true" applyNumberFormat="false" applyProtection="false" borderId="12" fillId="0" fontId="1" numFmtId="0" xfId="0">
      <alignment horizontal="center" vertical="center"/>
    </xf>
    <xf applyAlignment="true" applyBorder="false" applyFill="true" applyFont="true" applyNumberFormat="false" applyProtection="false" borderId="13" fillId="2" fontId="5" numFmtId="0" xfId="0">
      <alignment horizontal="center" vertical="center"/>
    </xf>
    <xf applyAlignment="true" applyBorder="false" applyFill="false" applyFont="true" applyNumberFormat="false" applyProtection="false" borderId="14" fillId="0" fontId="1" numFmtId="0" xfId="0">
      <alignment vertical="center"/>
    </xf>
    <xf applyAlignment="true" applyBorder="false" applyFill="false" applyFont="true" applyNumberFormat="true" applyProtection="false" borderId="15" fillId="0" fontId="3" numFmtId="166" xfId="0">
      <alignment vertical="center" wrapText="true"/>
    </xf>
    <xf applyAlignment="true" applyBorder="false" applyFill="false" applyFont="true" applyNumberFormat="false" applyProtection="false" borderId="16" fillId="0" fontId="2" numFmtId="0" xfId="0">
      <alignment vertical="center"/>
    </xf>
    <xf applyAlignment="true" applyBorder="false" applyFill="false" applyFont="true" applyNumberFormat="false" applyProtection="false" borderId="17" fillId="0" fontId="2" numFmtId="0" xfId="0">
      <alignment vertical="center"/>
    </xf>
    <xf applyAlignment="true" applyBorder="false" applyFill="false" applyFont="true" applyNumberFormat="false" applyProtection="false" borderId="18" fillId="0" fontId="2" numFmtId="0" xfId="0">
      <alignment vertical="center"/>
    </xf>
    <xf applyAlignment="true" applyBorder="false" applyFill="false" applyFont="true" applyNumberFormat="false" applyProtection="false" borderId="19" fillId="0" fontId="2" numFmtId="0" xfId="0">
      <alignment horizontal="center" vertical="center"/>
    </xf>
    <xf applyAlignment="true" applyBorder="false" applyFill="false" applyFont="true" applyNumberFormat="false" applyProtection="false" borderId="20" fillId="0" fontId="3" numFmtId="0" xfId="0">
      <alignment horizontal="center" vertical="center"/>
    </xf>
    <xf applyAlignment="true" applyBorder="false" applyFill="false" applyFont="true" applyNumberFormat="true" applyProtection="false" borderId="21" fillId="0" fontId="3" numFmtId="167" xfId="0">
      <alignment horizontal="right" vertical="center"/>
    </xf>
    <xf applyAlignment="true" applyBorder="false" applyFill="false" applyFont="true" applyNumberFormat="false" applyProtection="false" borderId="22" fillId="0" fontId="3" numFmtId="0" xfId="0">
      <alignment vertical="center" wrapText="true"/>
    </xf>
    <xf applyAlignment="true" applyBorder="false" applyFill="false" applyFont="true" applyNumberFormat="false" applyProtection="false" borderId="23" fillId="0" fontId="3" numFmtId="0" xfId="0">
      <alignment vertical="center"/>
    </xf>
    <xf applyAlignment="true" applyBorder="false" applyFill="false" applyFont="true" applyNumberFormat="true" applyProtection="false" borderId="24" fillId="0" fontId="3" numFmtId="168" xfId="0">
      <alignment horizontal="right" vertical="center" wrapText="true"/>
    </xf>
    <xf applyAlignment="true" applyBorder="false" applyFill="false" applyFont="true" applyNumberFormat="true" applyProtection="false" borderId="25" fillId="0" fontId="3" numFmtId="169" xfId="0">
      <alignment horizontal="right" vertical="center"/>
    </xf>
    <xf applyAlignment="true" applyBorder="false" applyFill="false" applyFont="true" applyNumberFormat="false" applyProtection="false" borderId="26" fillId="0" fontId="3" numFmtId="0" xfId="0">
      <alignment vertical="center"/>
    </xf>
    <xf applyAlignment="true" applyBorder="false" applyFill="true" applyFont="true" applyNumberFormat="false" applyProtection="false" borderId="27" fillId="3" fontId="5" numFmtId="0" xfId="0">
      <alignment horizontal="center" vertical="center"/>
    </xf>
    <xf applyAlignment="true" applyBorder="false" applyFill="false" applyFont="true" applyNumberFormat="false" applyProtection="false" borderId="28" fillId="0" fontId="3" numFmtId="0" xfId="0">
      <alignment vertical="center" wrapText="true"/>
    </xf>
    <xf applyAlignment="true" applyBorder="false" applyFill="true" applyFont="true" applyNumberFormat="false" applyProtection="false" borderId="29" fillId="4" fontId="6" numFmtId="0" xfId="0">
      <alignment vertical="center"/>
    </xf>
    <xf applyAlignment="true" applyBorder="false" applyFill="true" applyFont="true" applyNumberFormat="false" applyProtection="false" borderId="30" fillId="5" fontId="6" numFmtId="0" xfId="0">
      <alignment horizontal="center" vertical="center"/>
    </xf>
    <xf applyAlignment="true" applyBorder="false" applyFill="false" applyFont="true" applyNumberFormat="false" applyProtection="false" borderId="31" fillId="0" fontId="6" numFmtId="0" xfId="0">
      <alignment vertical="center"/>
    </xf>
    <xf applyAlignment="true" applyBorder="false" applyFill="false" applyFont="true" applyNumberFormat="false" applyProtection="false" borderId="32" fillId="0" fontId="6" numFmtId="0" xfId="0">
      <alignment horizontal="center" vertical="center"/>
    </xf>
    <xf applyAlignment="true" applyBorder="false" applyFill="true" applyFont="true" applyNumberFormat="false" applyProtection="false" borderId="33" fillId="6" fontId="5" numFmtId="0" xfId="0">
      <alignment horizontal="center" vertical="center"/>
    </xf>
    <xf applyAlignment="true" applyBorder="false" applyFill="false" applyFont="true" applyNumberFormat="true" applyProtection="false" borderId="34" fillId="0" fontId="3" numFmtId="170" xfId="0">
      <alignment vertical="center"/>
    </xf>
    <xf applyAlignment="true" applyBorder="false" applyFill="false" applyFont="true" applyNumberFormat="true" applyProtection="false" borderId="35" fillId="0" fontId="3" numFmtId="171" xfId="0">
      <alignment horizontal="center" vertical="center" wrapText="true"/>
    </xf>
    <xf applyAlignment="true" applyBorder="false" applyFill="false" applyFont="true" applyNumberFormat="true" applyProtection="false" borderId="36" fillId="0" fontId="3" numFmtId="172" xfId="0">
      <alignment horizontal="center" vertical="center" wrapText="true"/>
    </xf>
    <xf applyAlignment="true" applyBorder="false" applyFill="false" applyFont="true" applyNumberFormat="true" applyProtection="false" borderId="37" fillId="0" fontId="3" numFmtId="173" xfId="0">
      <alignment vertical="center"/>
    </xf>
    <xf applyAlignment="true" applyBorder="false" applyFill="false" applyFont="true" applyNumberFormat="true" applyProtection="false" borderId="38" fillId="0" fontId="3" numFmtId="174" xfId="0">
      <alignment horizontal="center" vertical="center"/>
    </xf>
    <xf applyAlignment="true" applyBorder="false" applyFill="false" applyFont="true" applyNumberFormat="true" applyProtection="false" borderId="39" fillId="0" fontId="2" numFmtId="175" xfId="0">
      <alignment vertical="center"/>
    </xf>
    <xf applyAlignment="true" applyBorder="false" applyFill="false" applyFont="true" applyNumberFormat="true" applyProtection="false" borderId="40" fillId="0" fontId="2" numFmtId="176" xfId="0">
      <alignment horizontal="center" vertical="center"/>
    </xf>
    <xf applyAlignment="true" applyBorder="false" applyFill="false" applyFont="true" applyNumberFormat="true" applyProtection="false" borderId="41" fillId="0" fontId="2" numFmtId="177" xfId="0">
      <alignment vertical="center" wrapText="true"/>
    </xf>
    <xf applyAlignment="true" applyBorder="false" applyFill="true" applyFont="true" applyNumberFormat="false" applyProtection="false" borderId="42" fillId="7" fontId="7" numFmtId="0" xfId="0">
      <alignment horizontal="center" vertical="center" wrapText="true"/>
    </xf>
    <xf applyAlignment="true" applyBorder="false" applyFill="true" applyFont="true" applyNumberFormat="true" applyProtection="false" borderId="43" fillId="8" fontId="7" numFmtId="178" xfId="0">
      <alignment horizontal="right" vertical="center" wrapText="true"/>
    </xf>
    <xf applyAlignment="true" applyBorder="false" applyFill="true" applyFont="true" applyNumberFormat="false" applyProtection="false" borderId="44" fillId="9" fontId="7" numFmtId="0" xfId="0">
      <alignment horizontal="center" vertical="center" wrapText="true"/>
    </xf>
    <xf applyAlignment="true" applyBorder="false" applyFill="true" applyFont="true" applyNumberFormat="true" applyProtection="false" borderId="45" fillId="10" fontId="7" numFmtId="179" xfId="0">
      <alignment horizontal="center" vertical="center"/>
    </xf>
    <xf applyAlignment="true" applyBorder="false" applyFill="true" applyFont="true" applyNumberFormat="true" applyProtection="false" borderId="46" fillId="11" fontId="7" numFmtId="180" xfId="0">
      <alignment horizontal="center" vertical="center" wrapText="true"/>
    </xf>
    <xf applyAlignment="true" applyBorder="false" applyFill="true" applyFont="true" applyNumberFormat="true" applyProtection="false" borderId="47" fillId="12" fontId="7" numFmtId="181" xfId="0">
      <alignment horizontal="right" vertical="center" wrapText="true"/>
    </xf>
    <xf applyAlignment="true" applyBorder="false" applyFill="false" applyFont="true" applyNumberFormat="false" applyProtection="false" borderId="48" fillId="0" fontId="4" numFmtId="0" xfId="0">
      <alignment horizontal="center" vertical="center" wrapText="true"/>
    </xf>
    <xf applyAlignment="true" applyBorder="false" applyFill="false" applyFont="true" applyNumberFormat="true" applyProtection="false" borderId="49" fillId="0" fontId="3" numFmtId="182" xfId="0">
      <alignment horizontal="center" vertical="center"/>
    </xf>
    <xf applyAlignment="true" applyBorder="false" applyFill="true" applyFont="true" applyNumberFormat="true" applyProtection="false" borderId="50" fillId="13" fontId="7" numFmtId="183" xfId="0">
      <alignment horizontal="center" vertical="center" wrapText="true"/>
    </xf>
    <xf applyAlignment="true" applyBorder="false" applyFill="true" applyFont="true" applyNumberFormat="false" applyProtection="false" borderId="51" fillId="14" fontId="3" numFmtId="0" xfId="0">
      <alignment horizontal="center" vertical="center" wrapText="true"/>
    </xf>
    <xf applyAlignment="true" applyBorder="false" applyFill="true" applyFont="true" applyNumberFormat="false" applyProtection="false" borderId="52" fillId="15" fontId="8" numFmtId="0" xfId="0">
      <alignment vertical="center" wrapText="true"/>
    </xf>
    <xf applyAlignment="true" applyBorder="false" applyFill="true" applyFont="true" applyNumberFormat="false" applyProtection="false" borderId="53" fillId="16" fontId="2" numFmtId="0" xfId="0">
      <alignment horizontal="center" vertical="center"/>
    </xf>
    <xf applyAlignment="true" applyBorder="false" applyFill="true" applyFont="true" applyNumberFormat="false" applyProtection="false" borderId="54" fillId="17" fontId="2" numFmtId="0" xfId="0">
      <alignment horizontal="center" vertical="center"/>
    </xf>
    <xf applyAlignment="true" applyBorder="false" applyFill="true" applyFont="true" applyNumberFormat="false" applyProtection="false" borderId="55" fillId="18" fontId="2" numFmtId="0" xfId="0">
      <alignment horizontal="center" vertical="center"/>
    </xf>
    <xf applyAlignment="true" applyBorder="false" applyFill="false" applyFont="true" applyNumberFormat="true" applyProtection="false" borderId="56" fillId="0" fontId="4" numFmtId="184" xfId="0">
      <alignment horizontal="center" vertical="center" wrapText="true"/>
    </xf>
    <xf applyAlignment="true" applyBorder="false" applyFill="false" applyFont="true" applyNumberFormat="true" applyProtection="false" borderId="57" fillId="0" fontId="4" numFmtId="185" xfId="0">
      <alignment horizontal="right" vertical="center" wrapText="true"/>
    </xf>
    <xf applyAlignment="true" applyBorder="false" applyFill="false" applyFont="true" applyNumberFormat="true" applyProtection="false" borderId="58" fillId="0" fontId="4" numFmtId="186" xfId="0">
      <alignment horizontal="center" vertical="center" wrapText="true"/>
    </xf>
    <xf applyAlignment="true" applyBorder="false" applyFill="false" applyFont="true" applyNumberFormat="true" applyProtection="false" borderId="59" fillId="0" fontId="4" numFmtId="187" xfId="0">
      <alignment horizontal="left" vertical="center" wrapText="true"/>
    </xf>
    <xf applyAlignment="true" applyBorder="false" applyFill="true" applyFont="true" applyNumberFormat="false" applyProtection="false" borderId="60" fillId="19" fontId="2" numFmtId="0" xfId="0">
      <alignment horizontal="center" vertical="center"/>
    </xf>
    <xf applyAlignment="true" applyBorder="false" applyFill="true" applyFont="true" applyNumberFormat="false" applyProtection="false" borderId="61" fillId="20" fontId="3" numFmtId="0" xfId="0">
      <alignment horizontal="center" vertical="center" wrapText="true"/>
    </xf>
    <xf applyAlignment="true" applyBorder="false" applyFill="true" applyFont="true" applyNumberFormat="false" applyProtection="false" borderId="62" fillId="21" fontId="2" numFmtId="0" xfId="0">
      <alignment horizontal="center" vertical="center"/>
    </xf>
    <xf applyAlignment="true" applyBorder="false" applyFill="true" applyFont="true" applyNumberFormat="false" applyProtection="false" borderId="63" fillId="22" fontId="8" numFmtId="0" xfId="0">
      <alignment vertical="center" wrapText="true"/>
    </xf>
    <xf applyAlignment="true" applyBorder="false" applyFill="true" applyFont="true" applyNumberFormat="false" applyProtection="false" borderId="64" fillId="23" fontId="2" numFmtId="0" xfId="0">
      <alignment horizontal="center" vertical="center"/>
    </xf>
    <xf applyAlignment="true" applyBorder="false" applyFill="true" applyFont="true" applyNumberFormat="false" applyProtection="false" borderId="65" fillId="24" fontId="1" numFmtId="0" xfId="0">
      <alignment vertical="center"/>
    </xf>
    <xf applyAlignment="true" applyBorder="false" applyFill="false" applyFont="true" applyNumberFormat="false" applyProtection="false" borderId="66" fillId="0" fontId="8" numFmtId="0" xfId="0">
      <alignment vertical="center" wrapText="true"/>
    </xf>
    <xf applyAlignment="true" applyBorder="false" applyFill="true" applyFont="true" applyNumberFormat="true" applyProtection="false" borderId="67" fillId="25" fontId="7" numFmtId="188" xfId="0">
      <alignment horizontal="center" vertical="center" wrapText="true"/>
    </xf>
    <xf applyAlignment="true" applyBorder="false" applyFill="false" applyFont="true" applyNumberFormat="false" applyProtection="false" borderId="68" fillId="0" fontId="9" numFmtId="0" xfId="0">
      <alignment horizontal="left" vertical="center" wrapText="true"/>
    </xf>
    <xf applyAlignment="true" applyBorder="false" applyFill="false" applyFont="true" applyNumberFormat="false" applyProtection="false" borderId="69" fillId="0" fontId="5" numFmtId="0" xfId="0">
      <alignment horizontal="center" vertical="center"/>
    </xf>
    <xf applyAlignment="true" applyBorder="false" applyFill="false" applyFont="true" applyNumberFormat="false" applyProtection="false" borderId="70" fillId="0" fontId="5" numFmtId="0" xfId="0">
      <alignment horizontal="center" vertical="center"/>
    </xf>
    <xf applyAlignment="true" applyBorder="false" applyFill="false" applyFont="true" applyNumberFormat="false" applyProtection="false" borderId="71" fillId="0" fontId="5" numFmtId="0" xfId="0">
      <alignment horizontal="center" vertical="center"/>
    </xf>
    <xf applyAlignment="true" applyBorder="false" applyFill="false" applyFont="true" applyNumberFormat="false" applyProtection="false" borderId="72" fillId="0" fontId="5" numFmtId="0" xfId="0">
      <alignment horizontal="center" vertical="center" wrapText="true"/>
    </xf>
    <xf applyAlignment="true" applyBorder="false" applyFill="true" applyFont="true" applyNumberFormat="false" applyProtection="false" borderId="73" fillId="26" fontId="9" numFmtId="0" xfId="0">
      <alignment horizontal="left" vertical="center" wrapText="true"/>
    </xf>
    <xf applyAlignment="true" applyBorder="false" applyFill="false" applyFont="true" applyNumberFormat="true" applyProtection="false" borderId="74" fillId="0" fontId="2" numFmtId="189" xfId="0">
      <alignment vertical="center"/>
    </xf>
    <xf applyAlignment="true" applyBorder="false" applyFill="false" applyFont="true" applyNumberFormat="true" applyProtection="false" borderId="75" fillId="0" fontId="3" numFmtId="190" xfId="0">
      <alignment vertical="center" wrapText="true"/>
    </xf>
    <xf applyAlignment="true" applyBorder="false" applyFill="false" applyFont="true" applyNumberFormat="true" applyProtection="false" borderId="76" fillId="0" fontId="3" numFmtId="191" xfId="0">
      <alignment vertical="center"/>
    </xf>
    <xf applyAlignment="true" applyBorder="false" applyFill="false" applyFont="true" applyNumberFormat="false" applyProtection="false" borderId="77" fillId="0" fontId="6" numFmtId="0" xfId="0">
      <alignment vertical="center"/>
    </xf>
    <xf applyAlignment="true" applyBorder="false" applyFill="false" applyFont="true" applyNumberFormat="true" applyProtection="false" borderId="78" fillId="0" fontId="3" numFmtId="192" xfId="0">
      <alignment vertical="center" wrapText="true"/>
    </xf>
    <xf applyAlignment="true" applyBorder="false" applyFill="false" applyFont="true" applyNumberFormat="false" applyProtection="false" borderId="79" fillId="0" fontId="10" numFmtId="0" xfId="0">
      <alignment horizontal="center" vertical="center" wrapText="true"/>
    </xf>
    <xf applyAlignment="true" applyBorder="false" applyFill="false" applyFont="true" applyNumberFormat="false" applyProtection="false" borderId="80" fillId="0" fontId="10" numFmtId="0" xfId="0">
      <alignment vertical="center" wrapText="true"/>
    </xf>
    <xf applyAlignment="true" applyBorder="false" applyFill="true" applyFont="true" applyNumberFormat="true" applyProtection="false" borderId="81" fillId="27" fontId="3" numFmtId="193" xfId="0">
      <alignment vertical="center" wrapText="true"/>
    </xf>
    <xf applyAlignment="true" applyBorder="false" applyFill="true" applyFont="true" applyNumberFormat="false" applyProtection="false" borderId="82" fillId="28" fontId="3" numFmtId="0" xfId="0">
      <alignment horizontal="center" vertical="center" wrapText="true"/>
    </xf>
    <xf applyAlignment="true" applyBorder="false" applyFill="true" applyFont="true" applyNumberFormat="false" applyProtection="false" borderId="83" fillId="29" fontId="8" numFmtId="0" xfId="0">
      <alignment vertical="center" wrapText="true"/>
    </xf>
    <xf applyAlignment="true" applyBorder="false" applyFill="false" applyFont="true" applyNumberFormat="false" applyProtection="false" borderId="84" fillId="0" fontId="5" numFmtId="0" xfId="0">
      <alignment horizontal="center" vertical="center"/>
    </xf>
    <xf applyAlignment="true" applyBorder="false" applyFill="false" applyFont="true" applyNumberFormat="false" applyProtection="false" borderId="85" fillId="0" fontId="3" numFmtId="0" xfId="0">
      <alignment horizontal="left" vertical="center" wrapText="true"/>
    </xf>
    <xf applyAlignment="true" applyBorder="false" applyFill="true" applyFont="true" applyNumberFormat="false" applyProtection="false" borderId="86" fillId="30" fontId="5" numFmtId="0" xfId="0">
      <alignment horizontal="center" vertical="center"/>
    </xf>
    <xf applyAlignment="true" applyBorder="false" applyFill="false" applyFont="true" applyNumberFormat="false" applyProtection="false" borderId="87" fillId="0" fontId="2" numFmtId="0" xfId="0">
      <alignment vertical="center"/>
    </xf>
    <xf applyAlignment="true" applyBorder="false" applyFill="false" applyFont="true" applyNumberFormat="false" applyProtection="false" borderId="88" fillId="0" fontId="3" numFmtId="0" xfId="0">
      <alignment horizontal="left" vertical="top" wrapText="true"/>
    </xf>
    <xf applyAlignment="true" applyBorder="false" applyFill="false" applyFont="true" applyNumberFormat="false" applyProtection="false" borderId="89" fillId="0" fontId="2" numFmtId="0" xfId="0">
      <alignment horizontal="left" vertical="center" wrapText="true"/>
    </xf>
    <xf applyAlignment="true" applyBorder="false" applyFill="false" applyFont="true" applyNumberFormat="false" applyProtection="false" borderId="90" fillId="0" fontId="2" numFmtId="0" xfId="0">
      <alignment horizontal="center" vertical="center"/>
    </xf>
    <xf applyAlignment="true" applyBorder="false" applyFill="false" applyFont="true" applyNumberFormat="true" applyProtection="false" borderId="91" fillId="0" fontId="3" numFmtId="194" xfId="0">
      <alignment horizontal="center" vertical="center" wrapText="true"/>
    </xf>
    <xf applyAlignment="true" applyBorder="false" applyFill="false" applyFont="true" applyNumberFormat="true" applyProtection="false" borderId="92" fillId="0" fontId="3" numFmtId="195" xfId="0">
      <alignment horizontal="right" vertical="center" wrapText="true"/>
    </xf>
    <xf applyAlignment="true" applyBorder="false" applyFill="false" applyFont="true" applyNumberFormat="false" applyProtection="false" borderId="93" fillId="0" fontId="3" numFmtId="0" xfId="0">
      <alignment horizontal="center" vertical="center" wrapText="true"/>
    </xf>
    <xf applyAlignment="true" applyBorder="false" applyFill="false" applyFont="true" applyNumberFormat="true" applyProtection="false" borderId="94" fillId="0" fontId="11" numFmtId="196" xfId="0">
      <alignment vertical="center"/>
    </xf>
    <xf applyAlignment="true" applyBorder="false" applyFill="false" applyFont="true" applyNumberFormat="false" applyProtection="false" borderId="95" fillId="0" fontId="12" numFmtId="0" xfId="0">
      <alignment vertical="center"/>
    </xf>
    <xf applyAlignment="true" applyBorder="false" applyFill="false" applyFont="true" applyNumberFormat="false" applyProtection="false" borderId="96" fillId="0" fontId="11" numFmtId="0" xfId="0">
      <alignment vertical="center"/>
    </xf>
    <xf applyAlignment="true" applyBorder="false" applyFill="false" applyFont="true" applyNumberFormat="false" applyProtection="false" borderId="97" fillId="0" fontId="13" numFmtId="0" xfId="0">
      <alignment horizontal="center" vertical="center"/>
    </xf>
    <xf applyAlignment="true" applyBorder="false" applyFill="false" applyFont="true" applyNumberFormat="false" applyProtection="false" borderId="98" fillId="0" fontId="13" numFmtId="0" xfId="0">
      <alignment horizontal="center" vertical="center" wrapText="true"/>
    </xf>
    <xf applyAlignment="true" applyBorder="false" applyFill="false" applyFont="true" applyNumberFormat="false" applyProtection="false" borderId="99" fillId="0" fontId="14" numFmtId="0" xfId="0">
      <alignment horizontal="center" vertical="center"/>
    </xf>
    <xf applyAlignment="true" applyBorder="false" applyFill="false" applyFont="true" applyNumberFormat="false" applyProtection="false" borderId="100" fillId="0" fontId="14" numFmtId="0" xfId="0">
      <alignment horizontal="center" vertical="center"/>
    </xf>
    <xf applyAlignment="true" applyBorder="false" applyFill="false" applyFont="true" applyNumberFormat="true" applyProtection="false" borderId="101" fillId="0" fontId="14" numFmtId="197" xfId="0">
      <alignment vertical="center"/>
    </xf>
    <xf applyAlignment="true" applyBorder="false" applyFill="false" applyFont="true" applyNumberFormat="false" applyProtection="false" borderId="102" fillId="0" fontId="13" numFmtId="0" xfId="0">
      <alignment horizontal="center" vertical="center" wrapText="true"/>
    </xf>
    <xf applyAlignment="true" applyBorder="false" applyFill="false" applyFont="true" applyNumberFormat="false" applyProtection="false" borderId="103" fillId="0" fontId="15" numFmtId="0" xfId="0">
      <alignment vertical="center"/>
    </xf>
    <xf applyAlignment="true" applyBorder="false" applyFill="false" applyFont="true" applyNumberFormat="false" applyProtection="false" borderId="104" fillId="0" fontId="10" numFmtId="0" xfId="0">
      <alignment horizontal="center" vertical="center"/>
    </xf>
    <xf applyAlignment="true" applyBorder="false" applyFill="true" applyFont="true" applyNumberFormat="false" applyProtection="false" borderId="105" fillId="31" fontId="16" numFmtId="0" xfId="0">
      <alignment horizontal="center" vertical="center"/>
    </xf>
    <xf applyAlignment="true" applyBorder="false" applyFill="true" applyFont="true" applyNumberFormat="false" applyProtection="false" borderId="106" fillId="32" fontId="16" numFmtId="0" xfId="0">
      <alignment horizontal="center" vertical="center"/>
    </xf>
    <xf applyAlignment="true" applyBorder="false" applyFill="false" applyFont="true" applyNumberFormat="false" applyProtection="false" borderId="107" fillId="0" fontId="13" numFmtId="0" xfId="0">
      <alignment vertical="center"/>
    </xf>
    <xf applyAlignment="true" applyBorder="false" applyFill="false" applyFont="true" applyNumberFormat="false" applyProtection="false" borderId="108" fillId="0" fontId="11" numFmtId="0" xfId="0">
      <alignment vertical="center" wrapText="true"/>
    </xf>
    <xf applyAlignment="true" applyBorder="false" applyFill="false" applyFont="true" applyNumberFormat="true" applyProtection="false" borderId="109" fillId="0" fontId="1" numFmtId="198" xfId="0">
      <alignment vertical="center"/>
    </xf>
    <xf applyAlignment="true" applyBorder="false" applyFill="true" applyFont="true" applyNumberFormat="false" applyProtection="false" borderId="110" fillId="33" fontId="17" numFmtId="0" xfId="0">
      <alignment horizontal="center" vertical="center" wrapText="true"/>
    </xf>
    <xf applyAlignment="true" applyBorder="false" applyFill="true" applyFont="true" applyNumberFormat="false" applyProtection="false" borderId="111" fillId="34" fontId="17" numFmtId="0" xfId="0">
      <alignment horizontal="center" vertical="center" wrapText="true"/>
    </xf>
    <xf applyAlignment="true" applyBorder="false" applyFill="true" applyFont="true" applyNumberFormat="false" applyProtection="false" borderId="112" fillId="35" fontId="17" numFmtId="0" xfId="0">
      <alignment horizontal="center" vertical="center"/>
    </xf>
    <xf applyAlignment="true" applyBorder="false" applyFill="true" applyFont="true" applyNumberFormat="true" applyProtection="false" borderId="113" fillId="36" fontId="17" numFmtId="199" xfId="0">
      <alignment horizontal="center" vertical="center" wrapText="true"/>
    </xf>
    <xf applyAlignment="true" applyBorder="false" applyFill="true" applyFont="true" applyNumberFormat="false" applyProtection="false" borderId="114" fillId="37" fontId="17" numFmtId="0" xfId="0">
      <alignment horizontal="center" vertical="center"/>
    </xf>
    <xf applyAlignment="true" applyBorder="false" applyFill="true" applyFont="true" applyNumberFormat="false" applyProtection="false" borderId="115" fillId="38" fontId="17" numFmtId="0" xfId="0">
      <alignment horizontal="center" vertical="center" wrapText="true"/>
    </xf>
    <xf applyAlignment="true" applyBorder="false" applyFill="true" applyFont="true" applyNumberFormat="false" applyProtection="false" borderId="116" fillId="39" fontId="8" numFmtId="0" xfId="0">
      <alignment horizontal="center" vertical="center"/>
    </xf>
    <xf applyAlignment="true" applyBorder="false" applyFill="true" applyFont="true" applyNumberFormat="false" applyProtection="false" borderId="117" fillId="40" fontId="8" numFmtId="0" xfId="0">
      <alignment horizontal="center" vertical="center"/>
    </xf>
    <xf applyAlignment="true" applyBorder="false" applyFill="true" applyFont="true" applyNumberFormat="true" applyProtection="false" borderId="118" fillId="41" fontId="8" numFmtId="200" xfId="0">
      <alignment horizontal="center" vertical="center"/>
    </xf>
    <xf applyAlignment="true" applyBorder="false" applyFill="true" applyFont="true" applyNumberFormat="false" applyProtection="false" borderId="119" fillId="42" fontId="17" numFmtId="0" xfId="0">
      <alignment vertical="center" wrapText="true"/>
    </xf>
    <xf applyAlignment="true" applyBorder="false" applyFill="true" applyFont="true" applyNumberFormat="true" applyProtection="false" borderId="120" fillId="43" fontId="17" numFmtId="201" xfId="0">
      <alignment vertical="center" wrapText="true"/>
    </xf>
    <xf applyAlignment="true" applyBorder="false" applyFill="true" applyFont="true" applyNumberFormat="true" applyProtection="false" borderId="121" fillId="44" fontId="10" numFmtId="202" xfId="0">
      <alignment horizontal="center" vertical="center" wrapText="true"/>
    </xf>
    <xf applyAlignment="true" applyBorder="false" applyFill="true" applyFont="true" applyNumberFormat="false" applyProtection="false" borderId="122" fillId="45" fontId="17" numFmtId="0" xfId="0">
      <alignment vertical="center" wrapText="true"/>
    </xf>
    <xf applyAlignment="true" applyBorder="false" applyFill="true" applyFont="true" applyNumberFormat="false" applyProtection="false" borderId="123" fillId="46" fontId="17" numFmtId="0" xfId="0">
      <alignment horizontal="center" vertical="center" wrapText="true"/>
    </xf>
    <xf applyAlignment="true" applyBorder="false" applyFill="false" applyFont="true" applyNumberFormat="false" applyProtection="false" borderId="124" fillId="0" fontId="3" numFmtId="0" xfId="0">
      <alignment horizontal="left" vertical="center" wrapText="true"/>
    </xf>
    <xf applyAlignment="true" applyBorder="false" applyFill="false" applyFont="true" applyNumberFormat="true" applyProtection="false" borderId="125" fillId="0" fontId="8" numFmtId="203" xfId="0">
      <alignment horizontal="center" vertical="center" wrapText="true"/>
    </xf>
    <xf applyAlignment="true" applyBorder="false" applyFill="false" applyFont="true" applyNumberFormat="false" applyProtection="false" borderId="126" fillId="0" fontId="8" numFmtId="0" xfId="0">
      <alignment horizontal="center" vertical="center" wrapText="true"/>
    </xf>
    <xf applyAlignment="true" applyBorder="false" applyFill="true" applyFont="true" applyNumberFormat="false" applyProtection="false" borderId="127" fillId="47" fontId="8" numFmtId="0" xfId="0">
      <alignment horizontal="center" vertical="center" wrapText="true"/>
    </xf>
    <xf applyAlignment="true" applyBorder="false" applyFill="true" applyFont="true" applyNumberFormat="false" applyProtection="false" borderId="128" fillId="48" fontId="8" numFmtId="0" xfId="0">
      <alignment horizontal="center" vertical="center" wrapText="true"/>
    </xf>
    <xf applyAlignment="true" applyBorder="false" applyFill="false" applyFont="true" applyNumberFormat="false" applyProtection="false" borderId="129" fillId="0" fontId="8" numFmtId="0" xfId="0">
      <alignment horizontal="center" vertical="center" wrapText="true"/>
    </xf>
    <xf applyAlignment="true" applyBorder="false" applyFill="true" applyFont="true" applyNumberFormat="false" applyProtection="false" borderId="130" fillId="49" fontId="8" numFmtId="0" xfId="0">
      <alignment vertical="center" wrapText="true"/>
    </xf>
    <xf applyAlignment="true" applyBorder="false" applyFill="false" applyFont="true" applyNumberFormat="true" applyProtection="false" borderId="131" fillId="0" fontId="8" numFmtId="204" xfId="0">
      <alignment horizontal="center" vertical="center" wrapText="true"/>
    </xf>
    <xf applyAlignment="true" applyBorder="false" applyFill="false" applyFont="true" applyNumberFormat="false" applyProtection="false" borderId="132" fillId="0" fontId="8" numFmtId="0" xfId="0">
      <alignment vertical="center" wrapText="true"/>
    </xf>
    <xf applyAlignment="true" applyBorder="false" applyFill="false" applyFont="true" applyNumberFormat="false" applyProtection="false" borderId="133" fillId="0" fontId="8" numFmtId="0" xfId="0">
      <alignment horizontal="center" vertical="center" wrapText="true"/>
    </xf>
    <xf applyAlignment="true" applyBorder="false" applyFill="true" applyFont="true" applyNumberFormat="false" applyProtection="false" borderId="134" fillId="50" fontId="17" numFmtId="0" xfId="0">
      <alignment vertical="center" wrapText="true"/>
    </xf>
    <xf applyAlignment="true" applyBorder="false" applyFill="true" applyFont="true" applyNumberFormat="false" applyProtection="false" borderId="135" fillId="51" fontId="17" numFmtId="0" xfId="0">
      <alignment horizontal="center" vertical="center" wrapText="true"/>
    </xf>
    <xf applyAlignment="true" applyBorder="false" applyFill="true" applyFont="true" applyNumberFormat="false" applyProtection="false" borderId="136" fillId="52" fontId="17" numFmtId="0" xfId="0">
      <alignment vertical="center" wrapText="true"/>
    </xf>
    <xf applyAlignment="true" applyBorder="false" applyFill="true" applyFont="true" applyNumberFormat="true" applyProtection="false" borderId="137" fillId="53" fontId="17" numFmtId="205" xfId="0">
      <alignment vertical="center" wrapText="true"/>
    </xf>
    <xf applyAlignment="true" applyBorder="false" applyFill="true" applyFont="true" applyNumberFormat="false" applyProtection="false" borderId="138" fillId="54" fontId="17" numFmtId="0" xfId="0">
      <alignment vertical="center" wrapText="true"/>
    </xf>
    <xf applyAlignment="true" applyBorder="false" applyFill="true" applyFont="true" applyNumberFormat="false" applyProtection="false" borderId="139" fillId="55" fontId="17" numFmtId="0" xfId="0">
      <alignment vertical="center" wrapText="true"/>
    </xf>
    <xf applyAlignment="true" applyBorder="false" applyFill="true" applyFont="true" applyNumberFormat="true" applyProtection="false" borderId="140" fillId="56" fontId="17" numFmtId="206" xfId="0">
      <alignment vertical="center" wrapText="true"/>
    </xf>
    <xf applyAlignment="true" applyBorder="false" applyFill="true" applyFont="true" applyNumberFormat="false" applyProtection="false" borderId="141" fillId="57" fontId="17" numFmtId="0" xfId="0">
      <alignment horizontal="center" vertical="center" wrapText="true"/>
    </xf>
    <xf applyAlignment="true" applyBorder="false" applyFill="true" applyFont="true" applyNumberFormat="false" applyProtection="false" borderId="142" fillId="58" fontId="17" numFmtId="0" xfId="0">
      <alignment vertical="center" wrapText="true"/>
    </xf>
    <xf applyAlignment="true" applyBorder="false" applyFill="false" applyFont="true" applyNumberFormat="false" applyProtection="false" borderId="143" fillId="0" fontId="8" numFmtId="0" xfId="0">
      <alignment horizontal="center" vertical="center" wrapText="true"/>
    </xf>
    <xf applyAlignment="true" applyBorder="false" applyFill="false" applyFont="true" applyNumberFormat="true" applyProtection="false" borderId="144" fillId="0" fontId="8" numFmtId="207" xfId="0">
      <alignment horizontal="center" vertical="center" wrapText="true"/>
    </xf>
    <xf applyAlignment="true" applyBorder="false" applyFill="false" applyFont="true" applyNumberFormat="true" applyProtection="false" borderId="145" fillId="0" fontId="8" numFmtId="208" xfId="0">
      <alignment vertical="center" wrapText="true"/>
    </xf>
    <xf applyAlignment="true" applyBorder="false" applyFill="false" applyFont="true" applyNumberFormat="false" applyProtection="false" borderId="146" fillId="0" fontId="18" numFmtId="0" xfId="0">
      <alignment horizontal="center" vertical="center"/>
    </xf>
    <xf applyAlignment="true" applyBorder="false" applyFill="false" applyFont="true" applyNumberFormat="false" applyProtection="false" borderId="147" fillId="0" fontId="18" numFmtId="0" xfId="0">
      <alignment vertical="center"/>
    </xf>
    <xf applyAlignment="true" applyBorder="false" applyFill="false" applyFont="true" applyNumberFormat="false" applyProtection="false" borderId="148" fillId="0" fontId="8" numFmtId="0" xfId="0">
      <alignment vertical="center" wrapText="true"/>
    </xf>
    <xf applyAlignment="true" applyBorder="false" applyFill="false" applyFont="true" applyNumberFormat="true" applyProtection="false" borderId="149" fillId="0" fontId="8" numFmtId="209" xfId="0">
      <alignment horizontal="center" vertical="center" wrapText="true"/>
    </xf>
    <xf applyAlignment="true" applyBorder="false" applyFill="false" applyFont="true" applyNumberFormat="true" applyProtection="false" borderId="150" fillId="0" fontId="8" numFmtId="210" xfId="0">
      <alignment horizontal="center" vertical="center" wrapText="true"/>
    </xf>
    <xf applyAlignment="true" applyBorder="false" applyFill="false" applyFont="true" applyNumberFormat="false" applyProtection="false" borderId="151" fillId="0" fontId="8" numFmtId="0" xfId="0">
      <alignment vertical="center" wrapText="true"/>
    </xf>
    <xf applyAlignment="true" applyBorder="false" applyFill="false" applyFont="true" applyNumberFormat="false" applyProtection="false" borderId="152" fillId="0" fontId="8" numFmtId="0" xfId="0">
      <alignment horizontal="center" vertical="center" wrapText="true"/>
    </xf>
    <xf applyAlignment="true" applyBorder="false" applyFill="false" applyFont="true" applyNumberFormat="false" applyProtection="false" borderId="153" fillId="0" fontId="8" numFmtId="0" xfId="0">
      <alignment horizontal="center" vertical="center" wrapText="true"/>
    </xf>
    <xf applyAlignment="true" applyBorder="false" applyFill="false" applyFont="true" applyNumberFormat="false" applyProtection="false" borderId="154" fillId="0" fontId="8" numFmtId="0" xfId="0">
      <alignment horizontal="center" vertical="center" wrapText="true"/>
    </xf>
    <xf applyAlignment="true" applyBorder="false" applyFill="false" applyFont="true" applyNumberFormat="true" applyProtection="false" borderId="155" fillId="0" fontId="3" numFmtId="211" xfId="0">
      <alignment vertical="center"/>
    </xf>
    <xf applyAlignment="true" applyBorder="false" applyFill="false" applyFont="true" applyNumberFormat="false" applyProtection="false" borderId="156" fillId="0" fontId="3" numFmtId="0" xfId="0">
      <alignment vertical="center"/>
    </xf>
    <xf applyAlignment="true" applyBorder="false" applyFill="true" applyFont="true" applyNumberFormat="false" applyProtection="false" borderId="157" fillId="59" fontId="10" numFmtId="0" xfId="0">
      <alignment horizontal="center" vertical="center" wrapText="true"/>
    </xf>
    <xf applyAlignment="true" applyBorder="false" applyFill="true" applyFont="true" applyNumberFormat="true" applyProtection="false" borderId="158" fillId="60" fontId="10" numFmtId="212" xfId="0">
      <alignment horizontal="center" vertical="center" wrapText="true"/>
    </xf>
    <xf applyAlignment="true" applyBorder="false" applyFill="true" applyFont="true" applyNumberFormat="false" applyProtection="false" borderId="159" fillId="61" fontId="10" numFmtId="0" xfId="0">
      <alignment horizontal="center" vertical="center"/>
    </xf>
    <xf applyAlignment="true" applyBorder="false" applyFill="true" applyFont="true" applyNumberFormat="true" applyProtection="false" borderId="160" fillId="62" fontId="3" numFmtId="213" xfId="0">
      <alignment vertical="center"/>
    </xf>
    <xf applyAlignment="true" applyBorder="false" applyFill="true" applyFont="true" applyNumberFormat="false" applyProtection="false" borderId="161" fillId="63" fontId="3" numFmtId="0" xfId="0">
      <alignment horizontal="center" vertical="center"/>
    </xf>
    <xf applyAlignment="true" applyBorder="false" applyFill="true" applyFont="true" applyNumberFormat="false" applyProtection="false" borderId="162" fillId="64" fontId="3" numFmtId="0" xfId="0">
      <alignment vertical="center"/>
    </xf>
    <xf applyAlignment="true" applyBorder="false" applyFill="true" applyFont="true" applyNumberFormat="true" applyProtection="false" borderId="163" fillId="65" fontId="10" numFmtId="214" xfId="0">
      <alignment vertical="center"/>
    </xf>
    <xf applyAlignment="true" applyBorder="false" applyFill="false" applyFont="true" applyNumberFormat="true" applyProtection="false" borderId="164" fillId="0" fontId="15" numFmtId="215" xfId="0">
      <alignment vertical="center"/>
    </xf>
    <xf applyAlignment="true" applyBorder="false" applyFill="true" applyFont="true" applyNumberFormat="false" applyProtection="false" borderId="165" fillId="66" fontId="3" numFmtId="0" xfId="0">
      <alignment vertical="center"/>
    </xf>
    <xf applyAlignment="true" applyBorder="false" applyFill="true" applyFont="true" applyNumberFormat="false" applyProtection="false" borderId="166" fillId="67" fontId="3" numFmtId="0" xfId="0">
      <alignment vertical="center" wrapText="true"/>
    </xf>
    <xf applyAlignment="true" applyBorder="false" applyFill="true" applyFont="true" applyNumberFormat="true" applyProtection="false" borderId="167" fillId="68" fontId="3" numFmtId="216" xfId="0">
      <alignment vertical="center"/>
    </xf>
    <xf applyAlignment="true" applyBorder="false" applyFill="true" applyFont="true" applyNumberFormat="false" applyProtection="false" borderId="168" fillId="69" fontId="10" numFmtId="0" xfId="0">
      <alignment vertical="center" wrapText="true"/>
    </xf>
    <xf applyAlignment="true" applyBorder="false" applyFill="true" applyFont="true" applyNumberFormat="false" applyProtection="false" borderId="169" fillId="70" fontId="10" numFmtId="0" xfId="0">
      <alignment horizontal="center" vertical="center"/>
    </xf>
    <xf applyAlignment="true" applyBorder="false" applyFill="true" applyFont="true" applyNumberFormat="false" applyProtection="false" borderId="170" fillId="71" fontId="3" numFmtId="0" xfId="0">
      <alignment horizontal="center" vertical="center"/>
    </xf>
    <xf applyAlignment="true" applyBorder="false" applyFill="false" applyFont="true" applyNumberFormat="true" applyProtection="false" borderId="171" fillId="0" fontId="1" numFmtId="217" xfId="0">
      <alignment vertical="center"/>
    </xf>
    <xf applyAlignment="true" applyBorder="false" applyFill="false" applyFont="true" applyNumberFormat="false" applyProtection="false" borderId="172" fillId="0" fontId="19" numFmtId="0" xfId="0">
      <alignment horizontal="center" vertical="center"/>
    </xf>
    <xf applyAlignment="true" applyBorder="false" applyFill="false" applyFont="true" applyNumberFormat="true" applyProtection="false" borderId="173" fillId="0" fontId="19" numFmtId="218" xfId="0">
      <alignment horizontal="center" vertical="center"/>
    </xf>
    <xf applyAlignment="true" applyBorder="false" applyFill="false" applyFont="true" applyNumberFormat="true" applyProtection="false" borderId="174" fillId="0" fontId="19" numFmtId="219" xfId="0">
      <alignment horizontal="center" vertical="center"/>
    </xf>
    <xf applyAlignment="true" applyBorder="false" applyFill="false" applyFont="true" applyNumberFormat="false" applyProtection="false" borderId="175" fillId="0" fontId="19" numFmtId="0" xfId="0">
      <alignment horizontal="center" vertical="center"/>
    </xf>
    <xf applyAlignment="true" applyBorder="false" applyFill="false" applyFont="true" applyNumberFormat="false" applyProtection="false" borderId="176" fillId="0" fontId="19" numFmtId="0" xfId="0">
      <alignment horizontal="center" vertical="center"/>
    </xf>
    <xf applyAlignment="true" applyBorder="false" applyFill="false" applyFont="true" applyNumberFormat="false" applyProtection="false" borderId="177" fillId="0" fontId="19" numFmtId="0" xfId="0">
      <alignment horizontal="center" vertical="bottom"/>
    </xf>
    <xf applyAlignment="true" applyBorder="false" applyFill="false" applyFont="true" applyNumberFormat="false" applyProtection="false" borderId="178" fillId="0" fontId="19" numFmtId="0" xfId="0">
      <alignment horizontal="center" vertical="center" wrapText="true"/>
    </xf>
    <xf applyAlignment="true" applyBorder="false" applyFill="false" applyFont="true" applyNumberFormat="true" applyProtection="false" borderId="179" fillId="0" fontId="19" numFmtId="220" xfId="0">
      <alignment horizontal="center" vertical="center"/>
    </xf>
    <xf applyAlignment="true" applyBorder="false" applyFill="false" applyFont="true" applyNumberFormat="false" applyProtection="false" borderId="180" fillId="0" fontId="20" numFmtId="0" xfId="0">
      <alignment horizontal="center" vertical="center"/>
    </xf>
    <xf applyAlignment="true" applyBorder="false" applyFill="false" applyFont="true" applyNumberFormat="false" applyProtection="false" borderId="181" fillId="0" fontId="20" numFmtId="0" xfId="0">
      <alignment horizontal="center" vertical="center"/>
    </xf>
    <xf applyAlignment="true" applyBorder="false" applyFill="false" applyFont="true" applyNumberFormat="false" applyProtection="false" borderId="182" fillId="0" fontId="21" numFmtId="0" xfId="0">
      <alignment horizontal="center" vertical="center" wrapText="true"/>
    </xf>
    <xf applyAlignment="true" applyBorder="false" applyFill="false" applyFont="true" applyNumberFormat="true" applyProtection="false" borderId="183" fillId="0" fontId="20" numFmtId="221" xfId="0">
      <alignment horizontal="center" vertical="center"/>
    </xf>
    <xf applyAlignment="true" applyBorder="false" applyFill="false" applyFont="true" applyNumberFormat="false" applyProtection="false" borderId="184" fillId="0" fontId="21" numFmtId="0" xfId="0">
      <alignment horizontal="center" vertical="center"/>
    </xf>
    <xf applyAlignment="true" applyBorder="false" applyFill="false" applyFont="true" applyNumberFormat="true" applyProtection="false" borderId="185" fillId="0" fontId="20" numFmtId="222" xfId="0">
      <alignment horizontal="center" vertical="center"/>
    </xf>
    <xf applyAlignment="true" applyBorder="false" applyFill="false" applyFont="true" applyNumberFormat="false" applyProtection="false" borderId="186" fillId="0" fontId="20" numFmtId="0" xfId="0">
      <alignment vertical="center"/>
    </xf>
    <xf applyAlignment="true" applyBorder="false" applyFill="false" applyFont="true" applyNumberFormat="false" applyProtection="false" borderId="187" fillId="0" fontId="20" numFmtId="0" xfId="0">
      <alignment vertical="center"/>
    </xf>
    <xf applyAlignment="true" applyBorder="false" applyFill="false" applyFont="true" applyNumberFormat="false" applyProtection="false" borderId="188" fillId="0" fontId="21" numFmtId="0" xfId="0">
      <alignment horizontal="center" vertical="center" wrapText="true"/>
    </xf>
    <xf applyAlignment="true" applyBorder="false" applyFill="false" applyFont="true" applyNumberFormat="false" applyProtection="false" borderId="189" fillId="0" fontId="5" numFmtId="0" xfId="0">
      <alignment vertical="center"/>
    </xf>
    <xf applyAlignment="true" applyBorder="false" applyFill="false" applyFont="true" applyNumberFormat="false" applyProtection="false" borderId="190" fillId="0" fontId="2" numFmtId="0" xfId="0">
      <alignment vertical="center"/>
    </xf>
    <xf applyAlignment="true" applyBorder="false" applyFill="false" applyFont="true" applyNumberFormat="true" applyProtection="false" borderId="191" fillId="0" fontId="2" numFmtId="223" xfId="0">
      <alignment vertical="center"/>
    </xf>
    <xf applyAlignment="true" applyBorder="false" applyFill="false" applyFont="true" applyNumberFormat="false" applyProtection="false" borderId="192" fillId="0" fontId="3" numFmtId="0" xfId="0">
      <alignment vertical="bottom"/>
    </xf>
    <xf applyAlignment="true" applyBorder="false" applyFill="false" applyFont="true" applyNumberFormat="true" applyProtection="false" borderId="193" fillId="0" fontId="3" numFmtId="224" xfId="0">
      <alignment vertical="bottom"/>
    </xf>
    <xf applyAlignment="true" applyBorder="false" applyFill="false" applyFont="true" applyNumberFormat="true" applyProtection="false" borderId="194" fillId="0" fontId="3" numFmtId="225" xfId="0">
      <alignment horizontal="right" vertical="center"/>
    </xf>
    <xf applyAlignment="true" applyBorder="false" applyFill="false" applyFont="true" applyNumberFormat="true" applyProtection="false" borderId="195" fillId="0" fontId="3" numFmtId="226" xfId="0">
      <alignment horizontal="left" vertical="center" wrapText="true"/>
    </xf>
    <xf applyAlignment="true" applyBorder="false" applyFill="true" applyFont="true" applyNumberFormat="false" applyProtection="false" borderId="196" fillId="72" fontId="22" numFmtId="0" xfId="0">
      <alignment horizontal="center" vertical="center"/>
    </xf>
    <xf applyAlignment="true" applyBorder="false" applyFill="true" applyFont="true" applyNumberFormat="false" applyProtection="false" borderId="197" fillId="73" fontId="22" numFmtId="0" xfId="0">
      <alignment horizontal="center" vertical="center"/>
    </xf>
    <xf applyAlignment="true" applyBorder="false" applyFill="true" applyFont="true" applyNumberFormat="true" applyProtection="false" borderId="198" fillId="74" fontId="22" numFmtId="227" xfId="0">
      <alignment horizontal="center" vertical="center"/>
    </xf>
    <xf applyAlignment="true" applyBorder="false" applyFill="true" applyFont="true" applyNumberFormat="true" applyProtection="false" borderId="199" fillId="75" fontId="22" numFmtId="228" xfId="0">
      <alignment horizontal="center" vertical="center"/>
    </xf>
    <xf applyAlignment="true" applyBorder="false" applyFill="true" applyFont="true" applyNumberFormat="false" applyProtection="false" borderId="200" fillId="76" fontId="22" numFmtId="0" xfId="0">
      <alignment horizontal="center" vertical="center"/>
    </xf>
    <xf applyAlignment="true" applyBorder="false" applyFill="true" applyFont="true" applyNumberFormat="false" applyProtection="false" borderId="201" fillId="77" fontId="22" numFmtId="0" xfId="0">
      <alignment horizontal="center" vertical="center"/>
    </xf>
    <xf applyAlignment="true" applyBorder="false" applyFill="true" applyFont="true" applyNumberFormat="true" applyProtection="false" borderId="202" fillId="78" fontId="22" numFmtId="229" xfId="0">
      <alignment horizontal="center" vertical="center"/>
    </xf>
    <xf applyAlignment="true" applyBorder="false" applyFill="false" applyFont="true" applyNumberFormat="true" applyProtection="false" borderId="203" fillId="0" fontId="19" numFmtId="230" xfId="0">
      <alignment horizontal="center" vertical="center" wrapText="true"/>
    </xf>
    <xf applyAlignment="true" applyBorder="false" applyFill="false" applyFont="true" applyNumberFormat="true" applyProtection="false" borderId="204" fillId="0" fontId="19" numFmtId="231" xfId="0">
      <alignment horizontal="center" vertical="center"/>
    </xf>
    <xf applyAlignment="true" applyBorder="false" applyFill="false" applyFont="true" applyNumberFormat="true" applyProtection="false" borderId="205" fillId="0" fontId="19" numFmtId="232" xfId="0">
      <alignment horizontal="center" vertical="center"/>
    </xf>
    <xf applyAlignment="true" applyBorder="false" applyFill="false" applyFont="true" applyNumberFormat="true" applyProtection="false" borderId="206" fillId="0" fontId="23" numFmtId="233" xfId="0">
      <alignment vertical="center"/>
    </xf>
    <xf applyAlignment="true" applyBorder="false" applyFill="false" applyFont="true" applyNumberFormat="false" applyProtection="false" borderId="207" fillId="0" fontId="23" numFmtId="0" xfId="0">
      <alignment vertical="center"/>
    </xf>
    <xf applyAlignment="true" applyBorder="false" applyFill="false" applyFont="true" applyNumberFormat="false" applyProtection="false" borderId="208" fillId="0" fontId="3" numFmtId="0" xfId="0">
      <alignment horizontal="center" vertical="center" wrapText="true"/>
    </xf>
    <xf applyAlignment="true" applyBorder="false" applyFill="false" applyFont="true" applyNumberFormat="false" applyProtection="false" borderId="209" fillId="0" fontId="3" numFmtId="0" xfId="0">
      <alignment horizontal="center" vertical="bottom"/>
    </xf>
    <xf applyAlignment="true" applyBorder="false" applyFill="false" applyFont="true" applyNumberFormat="true" applyProtection="false" borderId="210" fillId="0" fontId="3" numFmtId="234" xfId="0">
      <alignment vertical="bottom"/>
    </xf>
    <xf applyAlignment="true" applyBorder="false" applyFill="false" applyFont="true" applyNumberFormat="false" applyProtection="false" borderId="211" fillId="0" fontId="3" numFmtId="0" xfId="0">
      <alignment horizontal="center" vertical="center"/>
    </xf>
    <xf applyAlignment="true" applyBorder="false" applyFill="false" applyFont="true" applyNumberFormat="true" applyProtection="false" borderId="212" fillId="0" fontId="3" numFmtId="235" xfId="0">
      <alignment vertical="center" wrapText="true"/>
    </xf>
    <xf applyAlignment="true" applyBorder="false" applyFill="true" applyFont="true" applyNumberFormat="true" applyProtection="false" borderId="213" fillId="79" fontId="10" numFmtId="236" xfId="0">
      <alignment horizontal="center" vertical="center"/>
    </xf>
    <xf applyAlignment="true" applyBorder="false" applyFill="true" applyFont="true" applyNumberFormat="false" applyProtection="false" borderId="214" fillId="80" fontId="10" numFmtId="0" xfId="0">
      <alignment horizontal="left" vertical="center"/>
    </xf>
    <xf applyAlignment="true" applyBorder="false" applyFill="true" applyFont="true" applyNumberFormat="false" applyProtection="false" borderId="215" fillId="81" fontId="3" numFmtId="0" xfId="0">
      <alignment horizontal="center" vertical="center" wrapText="true"/>
    </xf>
    <xf applyAlignment="true" applyBorder="false" applyFill="true" applyFont="true" applyNumberFormat="false" applyProtection="false" borderId="216" fillId="82" fontId="10" numFmtId="0" xfId="0">
      <alignment horizontal="center" vertical="center" wrapText="true"/>
    </xf>
    <xf applyAlignment="true" applyBorder="false" applyFill="true" applyFont="true" applyNumberFormat="true" applyProtection="false" borderId="217" fillId="83" fontId="10" numFmtId="237" xfId="0">
      <alignment horizontal="center" vertical="center" wrapText="true"/>
    </xf>
    <xf applyAlignment="true" applyBorder="false" applyFill="true" applyFont="true" applyNumberFormat="false" applyProtection="false" borderId="218" fillId="84" fontId="10" numFmtId="0" xfId="0">
      <alignment horizontal="center" vertical="center"/>
    </xf>
    <xf applyAlignment="true" applyBorder="false" applyFill="true" applyFont="true" applyNumberFormat="false" applyProtection="false" borderId="219" fillId="85" fontId="10" numFmtId="0" xfId="0">
      <alignment horizontal="center" vertical="center"/>
    </xf>
    <xf applyAlignment="true" applyBorder="false" applyFill="true" applyFont="true" applyNumberFormat="true" applyProtection="false" borderId="220" fillId="86" fontId="10" numFmtId="238" xfId="0">
      <alignment horizontal="center" vertical="center"/>
    </xf>
    <xf applyAlignment="true" applyBorder="false" applyFill="true" applyFont="true" applyNumberFormat="false" applyProtection="false" borderId="221" fillId="87" fontId="10" numFmtId="0" xfId="0">
      <alignment horizontal="center" vertical="center" wrapText="true"/>
    </xf>
    <xf applyAlignment="true" applyBorder="false" applyFill="true" applyFont="true" applyNumberFormat="false" applyProtection="false" borderId="222" fillId="88" fontId="3" numFmtId="0" xfId="0">
      <alignment horizontal="center" vertical="center"/>
    </xf>
    <xf applyAlignment="true" applyBorder="false" applyFill="true" applyFont="true" applyNumberFormat="true" applyProtection="false" borderId="223" fillId="89" fontId="10" numFmtId="239" xfId="0">
      <alignment horizontal="center" vertical="center" wrapText="true"/>
    </xf>
    <xf applyAlignment="true" applyBorder="false" applyFill="false" applyFont="true" applyNumberFormat="true" applyProtection="false" borderId="224" fillId="0" fontId="3" numFmtId="240" xfId="0">
      <alignment vertical="center"/>
    </xf>
    <xf applyAlignment="true" applyBorder="false" applyFill="false" applyFont="true" applyNumberFormat="false" applyProtection="false" borderId="225" fillId="0" fontId="24" numFmtId="0" xfId="0">
      <alignment vertical="bottom"/>
    </xf>
    <xf applyAlignment="true" applyBorder="false" applyFill="false" applyFont="true" applyNumberFormat="true" applyProtection="false" borderId="226" fillId="0" fontId="10" numFmtId="241" xfId="0">
      <alignment vertical="center"/>
    </xf>
    <xf applyAlignment="true" applyBorder="false" applyFill="true" applyFont="true" applyNumberFormat="true" applyProtection="false" borderId="227" fillId="90" fontId="3" numFmtId="242" xfId="0">
      <alignment vertical="center"/>
    </xf>
    <xf applyAlignment="true" applyBorder="false" applyFill="true" applyFont="true" applyNumberFormat="false" applyProtection="false" borderId="228" fillId="91" fontId="10" numFmtId="0" xfId="0">
      <alignment vertical="center"/>
    </xf>
    <xf applyAlignment="true" applyBorder="false" applyFill="true" applyFont="true" applyNumberFormat="false" applyProtection="false" borderId="229" fillId="92" fontId="3" numFmtId="0" xfId="0">
      <alignment vertical="center" wrapText="true"/>
    </xf>
    <xf applyAlignment="true" applyBorder="false" applyFill="true" applyFont="true" applyNumberFormat="true" applyProtection="false" borderId="230" fillId="93" fontId="10" numFmtId="243" xfId="0">
      <alignment vertical="center"/>
    </xf>
    <xf applyAlignment="true" applyBorder="false" applyFill="true" applyFont="true" applyNumberFormat="false" applyProtection="false" borderId="231" fillId="94" fontId="3" numFmtId="0" xfId="0">
      <alignment horizontal="center" vertical="center"/>
    </xf>
    <xf applyAlignment="true" applyBorder="false" applyFill="false" applyFont="true" applyNumberFormat="false" applyProtection="false" borderId="232" fillId="0" fontId="10" numFmtId="0" xfId="0">
      <alignment horizontal="center" vertical="center" wrapText="true"/>
    </xf>
    <xf applyAlignment="true" applyBorder="false" applyFill="false" applyFont="true" applyNumberFormat="true" applyProtection="false" borderId="233" fillId="0" fontId="23" numFmtId="244" xfId="0">
      <alignment horizontal="center" vertical="bottom"/>
    </xf>
    <xf applyAlignment="true" applyBorder="false" applyFill="false" applyFont="true" applyNumberFormat="true" applyProtection="false" borderId="234" fillId="0" fontId="3" numFmtId="245" xfId="0">
      <alignment horizontal="center" vertical="bottom"/>
    </xf>
    <xf applyAlignment="true" applyBorder="false" applyFill="false" applyFont="true" applyNumberFormat="false" applyProtection="false" borderId="235" fillId="0" fontId="1" numFmtId="0" xfId="0">
      <alignment horizontal="right" vertical="center"/>
    </xf>
    <xf applyAlignment="true" applyBorder="false" applyFill="false" applyFont="true" applyNumberFormat="true" applyProtection="false" borderId="236" fillId="0" fontId="3" numFmtId="246" xfId="0">
      <alignment horizontal="center" vertical="center" wrapText="true"/>
    </xf>
    <xf applyAlignment="true" applyBorder="false" applyFill="false" applyFont="true" applyNumberFormat="false" applyProtection="false" borderId="237" fillId="0" fontId="4" numFmtId="0" xfId="0">
      <alignment horizontal="left" vertical="center" wrapText="true"/>
    </xf>
    <xf applyAlignment="true" applyBorder="false" applyFill="false" applyFont="true" applyNumberFormat="true" applyProtection="false" borderId="238" fillId="0" fontId="4" numFmtId="247" xfId="0">
      <alignment horizontal="right" vertical="center"/>
    </xf>
    <xf applyAlignment="true" applyBorder="false" applyFill="false" applyFont="true" applyNumberFormat="false" applyProtection="false" borderId="239" fillId="0" fontId="4" numFmtId="0" xfId="0">
      <alignment horizontal="left" vertical="center" wrapText="true"/>
    </xf>
    <xf applyAlignment="true" applyBorder="false" applyFill="false" applyFont="true" applyNumberFormat="false" applyProtection="false" borderId="240" fillId="0" fontId="3" numFmtId="0" xfId="0">
      <alignment horizontal="center" vertical="center" wrapText="true"/>
    </xf>
    <xf applyAlignment="true" applyBorder="false" applyFill="false" applyFont="true" applyNumberFormat="false" applyProtection="false" borderId="241" fillId="0" fontId="4" numFmtId="0" xfId="0">
      <alignment horizontal="center" vertical="center" wrapText="true"/>
    </xf>
    <xf applyAlignment="true" applyBorder="false" applyFill="false" applyFont="true" applyNumberFormat="true" applyProtection="false" borderId="242" fillId="0" fontId="4" numFmtId="248" xfId="0">
      <alignment horizontal="right" vertical="center"/>
    </xf>
    <xf applyAlignment="true" applyBorder="false" applyFill="false" applyFont="true" applyNumberFormat="false" applyProtection="false" borderId="243" fillId="0" fontId="10" numFmtId="0" xfId="0">
      <alignment horizontal="left" vertical="center" wrapText="true"/>
    </xf>
    <xf applyAlignment="true" applyBorder="false" applyFill="false" applyFont="true" applyNumberFormat="true" applyProtection="false" borderId="244" fillId="0" fontId="4" numFmtId="249" xfId="0">
      <alignment horizontal="right" vertical="center"/>
    </xf>
    <xf applyAlignment="true" applyBorder="false" applyFill="false" applyFont="true" applyNumberFormat="true" applyProtection="false" borderId="245" fillId="0" fontId="3" numFmtId="250" xfId="0">
      <alignment horizontal="center" vertical="center" wrapText="true"/>
    </xf>
    <xf applyAlignment="true" applyBorder="false" applyFill="false" applyFont="true" applyNumberFormat="false" applyProtection="false" borderId="246" fillId="0" fontId="3" numFmtId="0" xfId="0">
      <alignment horizontal="center" vertical="center" wrapText="true"/>
    </xf>
    <xf applyAlignment="true" applyBorder="false" applyFill="false" applyFont="true" applyNumberFormat="false" applyProtection="false" borderId="247" fillId="0" fontId="3" numFmtId="0" xfId="0">
      <alignment vertical="center"/>
    </xf>
    <xf applyAlignment="true" applyBorder="false" applyFill="false" applyFont="true" applyNumberFormat="true" applyProtection="false" borderId="248" fillId="0" fontId="10" numFmtId="251" xfId="0">
      <alignment horizontal="right" vertical="center"/>
    </xf>
    <xf applyAlignment="true" applyBorder="false" applyFill="false" applyFont="true" applyNumberFormat="true" applyProtection="false" borderId="249" fillId="0" fontId="3" numFmtId="252" xfId="0">
      <alignment horizontal="center" vertical="center" wrapText="true"/>
    </xf>
    <xf applyAlignment="true" applyBorder="false" applyFill="false" applyFont="true" applyNumberFormat="true" applyProtection="false" borderId="250" fillId="0" fontId="3" numFmtId="253" xfId="0">
      <alignment horizontal="right" vertical="center"/>
    </xf>
    <xf applyAlignment="true" applyBorder="false" applyFill="false" applyFont="true" applyNumberFormat="false" applyProtection="false" borderId="251" fillId="0" fontId="3" numFmtId="0" xfId="0">
      <alignment vertical="center" wrapText="true"/>
    </xf>
    <xf applyAlignment="true" applyBorder="false" applyFill="false" applyFont="true" applyNumberFormat="false" applyProtection="false" borderId="252" fillId="0" fontId="4" numFmtId="0" xfId="0">
      <alignment horizontal="center" vertical="center" wrapText="true"/>
    </xf>
    <xf applyAlignment="true" applyBorder="false" applyFill="false" applyFont="true" applyNumberFormat="true" applyProtection="false" borderId="253" fillId="0" fontId="3" numFmtId="254" xfId="0">
      <alignment horizontal="right" vertical="center"/>
    </xf>
    <xf applyAlignment="true" applyBorder="false" applyFill="false" applyFont="true" applyNumberFormat="false" applyProtection="false" borderId="254" fillId="0" fontId="4" numFmtId="0" xfId="0">
      <alignment horizontal="left" vertical="center" wrapText="true"/>
    </xf>
    <xf applyAlignment="true" applyBorder="false" applyFill="false" applyFont="true" applyNumberFormat="true" applyProtection="false" borderId="255" fillId="0" fontId="4" numFmtId="255" xfId="0">
      <alignment horizontal="right" vertical="center"/>
    </xf>
    <xf applyAlignment="true" applyBorder="false" applyFill="false" applyFont="true" applyNumberFormat="false" applyProtection="false" borderId="256" fillId="0" fontId="3" numFmtId="0" xfId="0">
      <alignment vertical="center"/>
    </xf>
    <xf applyAlignment="true" applyBorder="false" applyFill="false" applyFont="true" applyNumberFormat="false" applyProtection="false" borderId="257" fillId="0" fontId="4" numFmtId="0" xfId="0">
      <alignment horizontal="left" vertical="center" wrapText="true"/>
    </xf>
    <xf applyAlignment="true" applyBorder="false" applyFill="false" applyFont="true" applyNumberFormat="false" applyProtection="false" borderId="258" fillId="0" fontId="10" numFmtId="0" xfId="0">
      <alignment horizontal="left" vertical="center" wrapText="true"/>
    </xf>
    <xf applyAlignment="true" applyBorder="false" applyFill="false" applyFont="true" applyNumberFormat="false" applyProtection="false" borderId="259" fillId="0" fontId="3" numFmtId="0" xfId="0">
      <alignment horizontal="center" vertical="center" wrapText="true"/>
    </xf>
    <xf applyAlignment="true" applyBorder="false" applyFill="false" applyFont="true" applyNumberFormat="true" applyProtection="false" borderId="260" fillId="0" fontId="3" numFmtId="256" xfId="0">
      <alignment horizontal="right" vertical="center"/>
    </xf>
    <xf applyAlignment="true" applyBorder="false" applyFill="false" applyFont="true" applyNumberFormat="true" applyProtection="false" borderId="261" fillId="0" fontId="3" numFmtId="257" xfId="0">
      <alignment horizontal="center" vertical="center" wrapText="true"/>
    </xf>
    <xf applyAlignment="true" applyBorder="false" applyFill="false" applyFont="true" applyNumberFormat="false" applyProtection="false" borderId="262" fillId="0" fontId="7" numFmtId="0" xfId="0">
      <alignment horizontal="left" vertical="center" wrapText="true"/>
    </xf>
    <xf applyAlignment="true" applyBorder="false" applyFill="false" applyFont="true" applyNumberFormat="false" applyProtection="false" borderId="263" fillId="0" fontId="3" numFmtId="0" xfId="0">
      <alignment vertical="center"/>
    </xf>
    <xf applyAlignment="true" applyBorder="false" applyFill="false" applyFont="true" applyNumberFormat="true" applyProtection="false" borderId="264" fillId="0" fontId="10" numFmtId="258" xfId="0">
      <alignment horizontal="right" vertical="center"/>
    </xf>
    <xf applyAlignment="true" applyBorder="false" applyFill="false" applyFont="true" applyNumberFormat="false" applyProtection="false" borderId="265" fillId="0" fontId="3" numFmtId="0" xfId="0">
      <alignment horizontal="center" vertical="center" wrapText="true"/>
    </xf>
    <xf applyAlignment="true" applyBorder="false" applyFill="false" applyFont="true" applyNumberFormat="false" applyProtection="false" borderId="266" fillId="0" fontId="3" numFmtId="0" xfId="0">
      <alignment horizontal="center" vertical="center" wrapText="true"/>
    </xf>
    <xf applyAlignment="true" applyBorder="false" applyFill="false" applyFont="true" applyNumberFormat="false" applyProtection="false" borderId="267" fillId="0" fontId="4" numFmtId="0" xfId="0">
      <alignment horizontal="left" vertical="center" wrapText="true"/>
    </xf>
    <xf applyAlignment="true" applyBorder="false" applyFill="false" applyFont="true" applyNumberFormat="true" applyProtection="false" borderId="268" fillId="0" fontId="4" numFmtId="259" xfId="0">
      <alignment horizontal="right" vertical="center"/>
    </xf>
    <xf applyAlignment="true" applyBorder="false" applyFill="false" applyFont="true" applyNumberFormat="true" applyProtection="false" borderId="269" fillId="0" fontId="4" numFmtId="260" xfId="0">
      <alignment horizontal="right" vertical="center"/>
    </xf>
    <xf applyAlignment="true" applyBorder="false" applyFill="true" applyFont="true" applyNumberFormat="true" applyProtection="false" borderId="270" fillId="95" fontId="3" numFmtId="261" xfId="0">
      <alignment horizontal="right" vertical="center"/>
    </xf>
    <xf applyAlignment="true" applyBorder="false" applyFill="false" applyFont="true" applyNumberFormat="false" applyProtection="false" borderId="271" fillId="0" fontId="24" numFmtId="0" xfId="0">
      <alignment horizontal="left" vertical="center" wrapText="true"/>
    </xf>
    <xf applyAlignment="true" applyBorder="false" applyFill="false" applyFont="true" applyNumberFormat="false" applyProtection="false" borderId="272" fillId="0" fontId="3" numFmtId="0" xfId="0">
      <alignment horizontal="center" vertical="center" wrapText="true"/>
    </xf>
    <xf applyAlignment="true" applyBorder="false" applyFill="false" applyFont="true" applyNumberFormat="true" applyProtection="false" borderId="273" fillId="0" fontId="3" numFmtId="262" xfId="0">
      <alignment horizontal="center" vertical="center" wrapText="true"/>
    </xf>
    <xf applyAlignment="true" applyBorder="false" applyFill="false" applyFont="true" applyNumberFormat="true" applyProtection="false" borderId="274" fillId="0" fontId="3" numFmtId="263" xfId="0">
      <alignment horizontal="right" vertical="center"/>
    </xf>
    <xf applyAlignment="true" applyBorder="false" applyFill="false" applyFont="true" applyNumberFormat="false" applyProtection="false" borderId="275" fillId="0" fontId="4" numFmtId="0" xfId="0">
      <alignment vertical="center" wrapText="true"/>
    </xf>
    <xf applyAlignment="true" applyBorder="false" applyFill="false" applyFont="true" applyNumberFormat="true" applyProtection="false" borderId="276" fillId="0" fontId="4" numFmtId="264" xfId="0">
      <alignment horizontal="right" vertical="center"/>
    </xf>
    <xf applyAlignment="true" applyBorder="false" applyFill="false" applyFont="true" applyNumberFormat="false" applyProtection="false" borderId="277" fillId="0" fontId="4" numFmtId="0" xfId="0">
      <alignment horizontal="left" vertical="center" wrapText="true"/>
    </xf>
    <xf applyAlignment="true" applyBorder="false" applyFill="false" applyFont="true" applyNumberFormat="false" applyProtection="false" borderId="278" fillId="0" fontId="24" numFmtId="0" xfId="0">
      <alignment vertical="center" wrapText="true"/>
    </xf>
    <xf applyAlignment="true" applyBorder="false" applyFill="true" applyFont="true" applyNumberFormat="true" applyProtection="false" borderId="279" fillId="96" fontId="4" numFmtId="265" xfId="0">
      <alignment horizontal="right" vertical="center"/>
    </xf>
    <xf applyAlignment="true" applyBorder="false" applyFill="false" applyFont="true" applyNumberFormat="false" applyProtection="false" borderId="280" fillId="0" fontId="4" numFmtId="0" xfId="0">
      <alignment horizontal="center" vertical="center"/>
    </xf>
    <xf applyAlignment="true" applyBorder="false" applyFill="false" applyFont="true" applyNumberFormat="false" applyProtection="false" borderId="281" fillId="0" fontId="4" numFmtId="0" xfId="0">
      <alignment horizontal="left" vertical="center"/>
    </xf>
    <xf applyAlignment="true" applyBorder="false" applyFill="false" applyFont="true" applyNumberFormat="true" applyProtection="false" borderId="282" fillId="0" fontId="2" numFmtId="266" xfId="0">
      <alignment horizontal="center" vertical="center"/>
    </xf>
    <xf applyAlignment="true" applyBorder="false" applyFill="false" applyFont="true" applyNumberFormat="false" applyProtection="false" borderId="283" fillId="0" fontId="2" numFmtId="0" xfId="0">
      <alignment horizontal="right" vertical="center"/>
    </xf>
    <xf applyAlignment="true" applyBorder="false" applyFill="false" applyFont="true" applyNumberFormat="false" applyProtection="false" borderId="284" fillId="0" fontId="7" numFmtId="0" xfId="0">
      <alignment horizontal="left" vertical="center" wrapText="true"/>
    </xf>
    <xf applyAlignment="true" applyBorder="false" applyFill="false" applyFont="true" applyNumberFormat="false" applyProtection="false" borderId="285" fillId="0" fontId="10" numFmtId="0" xfId="0">
      <alignment horizontal="left" vertical="center" wrapText="true"/>
    </xf>
    <xf applyAlignment="true" applyBorder="false" applyFill="false" applyFont="true" applyNumberFormat="false" applyProtection="false" borderId="286" fillId="0" fontId="10" numFmtId="0" xfId="0">
      <alignment horizontal="right" vertical="center"/>
    </xf>
    <xf applyAlignment="true" applyBorder="false" applyFill="false" applyFont="true" applyNumberFormat="false" applyProtection="false" borderId="287" fillId="0" fontId="7" numFmtId="0" xfId="0">
      <alignment horizontal="left" vertical="center" wrapText="true"/>
    </xf>
    <xf applyAlignment="true" applyBorder="false" applyFill="false" applyFont="true" applyNumberFormat="false" applyProtection="false" borderId="288" fillId="0" fontId="3" numFmtId="0" xfId="0">
      <alignment horizontal="center" vertical="center" wrapText="true"/>
    </xf>
    <xf applyAlignment="true" applyBorder="false" applyFill="false" applyFont="true" applyNumberFormat="false" applyProtection="false" borderId="289" fillId="0" fontId="4" numFmtId="0" xfId="0">
      <alignment horizontal="center" vertical="center" wrapText="true"/>
    </xf>
    <xf applyAlignment="true" applyBorder="false" applyFill="true" applyFont="true" applyNumberFormat="true" applyProtection="false" borderId="290" fillId="97" fontId="10" numFmtId="267" xfId="0">
      <alignment horizontal="center" vertical="center" wrapText="true"/>
    </xf>
    <xf applyAlignment="true" applyBorder="false" applyFill="true" applyFont="true" applyNumberFormat="true" applyProtection="false" borderId="291" fillId="98" fontId="10" numFmtId="268" xfId="0">
      <alignment horizontal="right" vertical="center" wrapText="true"/>
    </xf>
    <xf applyAlignment="true" applyBorder="false" applyFill="true" applyFont="true" applyNumberFormat="false" applyProtection="false" borderId="292" fillId="99" fontId="10" numFmtId="0" xfId="0">
      <alignment horizontal="right" vertical="center" wrapText="true"/>
    </xf>
    <xf applyAlignment="true" applyBorder="false" applyFill="true" applyFont="true" applyNumberFormat="false" applyProtection="false" borderId="293" fillId="100" fontId="10" numFmtId="0" xfId="0">
      <alignment horizontal="left" vertical="center" wrapText="true"/>
    </xf>
    <xf applyAlignment="true" applyBorder="false" applyFill="true" applyFont="true" applyNumberFormat="false" applyProtection="false" borderId="294" fillId="101" fontId="10" numFmtId="0" xfId="0">
      <alignment horizontal="left" vertical="center" wrapText="true"/>
    </xf>
    <xf applyAlignment="true" applyBorder="false" applyFill="true" applyFont="true" applyNumberFormat="true" applyProtection="false" borderId="295" fillId="102" fontId="10" numFmtId="269" xfId="0">
      <alignment horizontal="right" vertical="center" wrapText="true"/>
    </xf>
    <xf applyAlignment="true" applyBorder="false" applyFill="true" applyFont="true" applyNumberFormat="false" applyProtection="false" borderId="296" fillId="103" fontId="10" numFmtId="0" xfId="0">
      <alignment horizontal="right" vertical="center" wrapText="true"/>
    </xf>
    <xf applyAlignment="true" applyBorder="false" applyFill="false" applyFont="true" applyNumberFormat="false" applyProtection="false" borderId="297" fillId="0" fontId="10" numFmtId="0" xfId="0">
      <alignment horizontal="right" vertical="center"/>
    </xf>
    <xf applyAlignment="true" applyBorder="false" applyFill="false" applyFont="true" applyNumberFormat="false" applyProtection="false" borderId="298" fillId="0" fontId="3" numFmtId="0" xfId="0">
      <alignment horizontal="right" vertical="center" wrapText="true"/>
    </xf>
    <xf applyAlignment="true" applyBorder="false" applyFill="false" applyFont="true" applyNumberFormat="false" applyProtection="false" borderId="299" fillId="0" fontId="10" numFmtId="0" xfId="0">
      <alignment horizontal="left" vertical="center"/>
    </xf>
    <xf applyAlignment="true" applyBorder="false" applyFill="false" applyFont="true" applyNumberFormat="false" applyProtection="false" borderId="300" fillId="0" fontId="3" numFmtId="0" xfId="0">
      <alignment horizontal="left" vertical="bottom"/>
    </xf>
    <xf applyAlignment="true" applyBorder="false" applyFill="false" applyFont="true" applyNumberFormat="false" applyProtection="false" borderId="301" fillId="0" fontId="3" numFmtId="0" xfId="0">
      <alignment horizontal="right" vertical="bottom"/>
    </xf>
    <xf applyAlignment="true" applyBorder="false" applyFill="false" applyFont="true" applyNumberFormat="true" applyProtection="false" borderId="302" fillId="0" fontId="3" numFmtId="270" xfId="0">
      <alignment horizontal="left" vertical="bottom"/>
    </xf>
    <xf applyAlignment="true" applyBorder="false" applyFill="false" applyFont="true" applyNumberFormat="false" applyProtection="false" borderId="303" fillId="0" fontId="3" numFmtId="0" xfId="0">
      <alignment horizontal="center" vertical="center" wrapText="true"/>
    </xf>
    <xf applyAlignment="true" applyBorder="false" applyFill="false" applyFont="true" applyNumberFormat="true" applyProtection="false" borderId="304" fillId="0" fontId="2" numFmtId="271" xfId="0">
      <alignment vertical="center"/>
    </xf>
    <xf applyAlignment="true" applyBorder="false" applyFill="false" applyFont="true" applyNumberFormat="true" applyProtection="false" borderId="305" fillId="0" fontId="10" numFmtId="272" xfId="0">
      <alignment horizontal="center" vertical="bottom"/>
    </xf>
    <xf applyAlignment="true" applyBorder="false" applyFill="false" applyFont="true" applyNumberFormat="false" applyProtection="false" borderId="306" fillId="0" fontId="10" numFmtId="0" xfId="0">
      <alignment horizontal="center" vertical="bottom"/>
    </xf>
    <xf applyAlignment="true" applyBorder="false" applyFill="false" applyFont="true" applyNumberFormat="true" applyProtection="false" borderId="307" fillId="0" fontId="10" numFmtId="273" xfId="0">
      <alignment horizontal="left" vertical="bottom"/>
    </xf>
    <xf applyAlignment="true" applyBorder="false" applyFill="false" applyFont="true" applyNumberFormat="false" applyProtection="false" borderId="308" fillId="0" fontId="10" numFmtId="0" xfId="0">
      <alignment horizontal="left" vertical="bottom"/>
    </xf>
    <xf applyAlignment="true" applyBorder="false" applyFill="true" applyFont="true" applyNumberFormat="false" applyProtection="false" borderId="309" fillId="104" fontId="10" numFmtId="0" xfId="0">
      <alignment horizontal="center" vertical="top" wrapText="true"/>
    </xf>
    <xf applyAlignment="true" applyBorder="false" applyFill="true" applyFont="true" applyNumberFormat="true" applyProtection="false" borderId="310" fillId="105" fontId="10" numFmtId="274" xfId="0">
      <alignment horizontal="center" vertical="top" wrapText="true"/>
    </xf>
    <xf applyAlignment="true" applyBorder="false" applyFill="true" applyFont="true" applyNumberFormat="true" applyProtection="false" borderId="311" fillId="106" fontId="10" numFmtId="275" xfId="0">
      <alignment horizontal="left" vertical="top" wrapText="true"/>
    </xf>
    <xf applyAlignment="true" applyBorder="false" applyFill="true" applyFont="true" applyNumberFormat="false" applyProtection="false" borderId="312" fillId="107" fontId="10" numFmtId="0" xfId="0">
      <alignment horizontal="left" vertical="center" wrapText="true"/>
    </xf>
    <xf applyAlignment="true" applyBorder="false" applyFill="true" applyFont="true" applyNumberFormat="true" applyProtection="false" borderId="313" fillId="108" fontId="10" numFmtId="276" xfId="0">
      <alignment horizontal="center" vertical="top" wrapText="true"/>
    </xf>
    <xf applyAlignment="true" applyBorder="false" applyFill="true" applyFont="true" applyNumberFormat="false" applyProtection="false" borderId="314" fillId="109" fontId="10" numFmtId="0" xfId="0">
      <alignment horizontal="left" vertical="top" wrapText="true"/>
    </xf>
    <xf applyAlignment="true" applyBorder="false" applyFill="false" applyFont="true" applyNumberFormat="true" applyProtection="false" borderId="315" fillId="0" fontId="10" numFmtId="277" xfId="0">
      <alignment horizontal="left" vertical="center"/>
    </xf>
    <xf applyAlignment="true" applyBorder="false" applyFill="false" applyFont="true" applyNumberFormat="false" applyProtection="false" borderId="316" fillId="0" fontId="10" numFmtId="0" xfId="0">
      <alignment horizontal="left" vertical="top" wrapText="true"/>
    </xf>
    <xf applyAlignment="true" applyBorder="false" applyFill="false" applyFont="true" applyNumberFormat="false" applyProtection="false" borderId="317" fillId="0" fontId="5" numFmtId="0" xfId="0">
      <alignment vertical="center"/>
    </xf>
    <xf applyAlignment="true" applyBorder="false" applyFill="true" applyFont="true" applyNumberFormat="false" applyProtection="false" borderId="318" fillId="110" fontId="10" numFmtId="0" xfId="0">
      <alignment vertical="center" wrapText="true"/>
    </xf>
    <xf applyAlignment="true" applyBorder="false" applyFill="true" applyFont="true" applyNumberFormat="true" applyProtection="false" borderId="319" fillId="111" fontId="10" numFmtId="278" xfId="0">
      <alignment horizontal="right" vertical="center" wrapText="true"/>
    </xf>
    <xf applyAlignment="true" applyBorder="false" applyFill="true" applyFont="true" applyNumberFormat="true" applyProtection="false" borderId="320" fillId="112" fontId="10" numFmtId="279" xfId="0">
      <alignment horizontal="center" vertical="center" wrapText="true"/>
    </xf>
    <xf applyAlignment="true" applyBorder="false" applyFill="true" applyFont="true" applyNumberFormat="false" applyProtection="false" borderId="321" fillId="113" fontId="10" numFmtId="0" xfId="0">
      <alignment horizontal="center" vertical="center" wrapText="true"/>
    </xf>
    <xf applyAlignment="true" applyBorder="false" applyFill="false" applyFont="true" applyNumberFormat="true" applyProtection="false" borderId="322" fillId="0" fontId="4" numFmtId="280" xfId="0">
      <alignment horizontal="right" vertical="center" wrapText="true"/>
    </xf>
    <xf applyAlignment="true" applyBorder="false" applyFill="false" applyFont="true" applyNumberFormat="true" applyProtection="false" borderId="323" fillId="0" fontId="4" numFmtId="281" xfId="0">
      <alignment horizontal="center" vertical="center" wrapText="true"/>
    </xf>
    <xf applyAlignment="true" applyBorder="false" applyFill="false" applyFont="true" applyNumberFormat="true" applyProtection="false" borderId="324" fillId="0" fontId="3" numFmtId="282" xfId="0">
      <alignment vertical="center"/>
    </xf>
    <xf applyAlignment="true" applyBorder="false" applyFill="true" applyFont="true" applyNumberFormat="true" applyProtection="false" borderId="325" fillId="114" fontId="10" numFmtId="283" xfId="0">
      <alignment horizontal="center" vertical="center" wrapText="true"/>
    </xf>
    <xf applyAlignment="true" applyBorder="false" applyFill="false" applyFont="true" applyNumberFormat="true" applyProtection="false" borderId="326" fillId="0" fontId="3" numFmtId="284" xfId="0">
      <alignment horizontal="center" vertical="center" wrapText="true"/>
    </xf>
    <xf applyAlignment="true" applyBorder="false" applyFill="false" applyFont="true" applyNumberFormat="false" applyProtection="false" borderId="327" fillId="0" fontId="12" numFmtId="0" xfId="0">
      <alignment horizontal="center" vertical="center"/>
    </xf>
    <xf applyAlignment="true" applyBorder="false" applyFill="false" applyFont="true" applyNumberFormat="false" applyProtection="false" borderId="328" fillId="0" fontId="25" numFmtId="0" xfId="0">
      <alignment vertical="center"/>
    </xf>
    <xf applyAlignment="true" applyBorder="false" applyFill="false" applyFont="true" applyNumberFormat="false" applyProtection="false" borderId="329" fillId="0" fontId="3" numFmtId="0" xfId="0">
      <alignment vertical="center" wrapText="true"/>
    </xf>
    <xf applyAlignment="true" applyBorder="false" applyFill="true" applyFont="true" applyNumberFormat="false" applyProtection="false" borderId="330" fillId="115" fontId="26" numFmtId="0" xfId="0">
      <alignment horizontal="center" vertical="center"/>
    </xf>
    <xf applyAlignment="true" applyBorder="false" applyFill="true" applyFont="true" applyNumberFormat="false" applyProtection="false" borderId="331" fillId="116" fontId="27" numFmtId="0" xfId="0">
      <alignment horizontal="center" vertical="center" wrapText="true"/>
    </xf>
    <xf applyAlignment="true" applyBorder="false" applyFill="true" applyFont="true" applyNumberFormat="true" applyProtection="false" borderId="332" fillId="117" fontId="26" numFmtId="285" xfId="0">
      <alignment horizontal="center" vertical="center"/>
    </xf>
    <xf applyAlignment="true" applyBorder="false" applyFill="true" applyFont="true" applyNumberFormat="false" applyProtection="false" borderId="333" fillId="118" fontId="27" numFmtId="0" xfId="0">
      <alignment horizontal="right" vertical="center" wrapText="true"/>
    </xf>
    <xf applyAlignment="true" applyBorder="false" applyFill="true" applyFont="true" applyNumberFormat="false" applyProtection="false" borderId="334" fillId="119" fontId="27" numFmtId="0" xfId="0">
      <alignment horizontal="left" vertical="center" wrapText="true"/>
    </xf>
    <xf applyAlignment="true" applyBorder="false" applyFill="true" applyFont="true" applyNumberFormat="false" applyProtection="false" borderId="335" fillId="120" fontId="26" numFmtId="0" xfId="0">
      <alignment horizontal="right" vertical="center" wrapText="true"/>
    </xf>
    <xf applyAlignment="true" applyBorder="false" applyFill="true" applyFont="true" applyNumberFormat="false" applyProtection="false" borderId="336" fillId="121" fontId="27" numFmtId="0" xfId="0">
      <alignment horizontal="center" vertical="center" wrapText="true"/>
    </xf>
    <xf applyAlignment="true" applyBorder="false" applyFill="false" applyFont="true" applyNumberFormat="false" applyProtection="false" borderId="337" fillId="0" fontId="10" numFmtId="0" xfId="0">
      <alignment horizontal="left" vertical="center" wrapText="true"/>
    </xf>
    <xf applyAlignment="true" applyBorder="false" applyFill="false" applyFont="true" applyNumberFormat="false" applyProtection="false" borderId="338" fillId="0" fontId="10" numFmtId="0" xfId="0">
      <alignment horizontal="center" vertical="center"/>
    </xf>
    <xf applyAlignment="true" applyBorder="false" applyFill="false" applyFont="true" applyNumberFormat="false" applyProtection="false" borderId="339" fillId="0" fontId="10" numFmtId="0" xfId="0">
      <alignment horizontal="right" vertical="center" wrapText="true"/>
    </xf>
    <xf applyAlignment="true" applyBorder="false" applyFill="false" applyFont="true" applyNumberFormat="false" applyProtection="false" borderId="340" fillId="0" fontId="3" numFmtId="0" xfId="0">
      <alignment horizontal="right" vertical="center" wrapText="true"/>
    </xf>
    <xf applyAlignment="true" applyBorder="false" applyFill="false" applyFont="true" applyNumberFormat="false" applyProtection="false" borderId="341" fillId="0" fontId="4" numFmtId="0" xfId="0">
      <alignment vertical="center"/>
    </xf>
    <xf applyAlignment="true" applyBorder="false" applyFill="false" applyFont="true" applyNumberFormat="true" applyProtection="false" borderId="342" fillId="0" fontId="3" numFmtId="286" xfId="0">
      <alignment vertical="bottom"/>
    </xf>
    <xf applyAlignment="true" applyBorder="false" applyFill="false" applyFont="true" applyNumberFormat="true" applyProtection="false" borderId="343" fillId="0" fontId="3" numFmtId="287" xfId="0">
      <alignment vertical="center"/>
    </xf>
    <xf applyAlignment="true" applyBorder="false" applyFill="false" applyFont="true" applyNumberFormat="true" applyProtection="false" borderId="344" fillId="0" fontId="23" numFmtId="288" xfId="0">
      <alignment vertical="center"/>
    </xf>
    <xf applyAlignment="true" applyBorder="false" applyFill="true" applyFont="true" applyNumberFormat="true" applyProtection="false" borderId="345" fillId="122" fontId="10" numFmtId="289" xfId="0">
      <alignment horizontal="center" vertical="center" wrapText="true"/>
    </xf>
    <xf applyAlignment="true" applyBorder="false" applyFill="true" applyFont="true" applyNumberFormat="false" applyProtection="false" borderId="346" fillId="123" fontId="10" numFmtId="0" xfId="0">
      <alignment horizontal="center" vertical="center" wrapText="true"/>
    </xf>
    <xf applyAlignment="true" applyBorder="false" applyFill="true" applyFont="true" applyNumberFormat="false" applyProtection="false" borderId="347" fillId="124" fontId="3" numFmtId="0" xfId="0">
      <alignment horizontal="center" vertical="center" wrapText="true"/>
    </xf>
    <xf applyAlignment="true" applyBorder="false" applyFill="true" applyFont="true" applyNumberFormat="false" applyProtection="false" borderId="348" fillId="125" fontId="10" numFmtId="0" xfId="0">
      <alignment horizontal="left" vertical="center"/>
    </xf>
    <xf applyAlignment="true" applyBorder="false" applyFill="true" applyFont="true" applyNumberFormat="true" applyProtection="false" borderId="349" fillId="126" fontId="10" numFmtId="290" xfId="0">
      <alignment horizontal="center" vertical="center"/>
    </xf>
    <xf applyAlignment="true" applyBorder="false" applyFill="true" applyFont="true" applyNumberFormat="false" applyProtection="false" borderId="350" fillId="127" fontId="10" numFmtId="0" xfId="0">
      <alignment horizontal="center" vertical="center"/>
    </xf>
    <xf applyAlignment="true" applyBorder="false" applyFill="true" applyFont="true" applyNumberFormat="true" applyProtection="false" borderId="351" fillId="128" fontId="10" numFmtId="291" xfId="0">
      <alignment horizontal="center" vertical="center" wrapText="true"/>
    </xf>
    <xf applyAlignment="true" applyBorder="false" applyFill="true" applyFont="true" applyNumberFormat="false" applyProtection="false" borderId="352" fillId="129" fontId="10" numFmtId="0" xfId="0">
      <alignment horizontal="center" vertical="center" wrapText="true"/>
    </xf>
    <xf applyAlignment="true" applyBorder="false" applyFill="true" applyFont="true" applyNumberFormat="false" applyProtection="false" borderId="353" fillId="130" fontId="3" numFmtId="0" xfId="0">
      <alignment horizontal="center" vertical="center"/>
    </xf>
    <xf applyAlignment="true" applyBorder="false" applyFill="true" applyFont="true" applyNumberFormat="true" applyProtection="false" borderId="354" fillId="131" fontId="10" numFmtId="292" xfId="0">
      <alignment horizontal="center" vertical="center" wrapText="true"/>
    </xf>
    <xf applyAlignment="true" applyBorder="false" applyFill="true" applyFont="true" applyNumberFormat="false" applyProtection="false" borderId="355" fillId="132" fontId="10" numFmtId="0" xfId="0">
      <alignment horizontal="center" vertical="center"/>
    </xf>
    <xf applyAlignment="true" applyBorder="false" applyFill="true" applyFont="true" applyNumberFormat="true" applyProtection="false" borderId="356" fillId="133" fontId="10" numFmtId="293" xfId="0">
      <alignment horizontal="center" vertical="center" wrapText="true"/>
    </xf>
    <xf applyAlignment="true" applyBorder="false" applyFill="true" applyFont="true" applyNumberFormat="true" applyProtection="false" borderId="357" fillId="134" fontId="10" numFmtId="294" xfId="0">
      <alignment horizontal="center" vertical="center"/>
    </xf>
    <xf applyAlignment="true" applyBorder="false" applyFill="false" applyFont="true" applyNumberFormat="false" applyProtection="false" borderId="358" fillId="0" fontId="2" numFmtId="0" xfId="0">
      <alignment horizontal="center" vertical="center"/>
    </xf>
    <xf applyAlignment="true" applyBorder="false" applyFill="true" applyFont="true" applyNumberFormat="false" applyProtection="false" borderId="359" fillId="135" fontId="10" numFmtId="0" xfId="0">
      <alignment horizontal="center" vertical="bottom"/>
    </xf>
    <xf applyAlignment="true" applyBorder="false" applyFill="true" applyFont="true" applyNumberFormat="true" applyProtection="false" borderId="360" fillId="136" fontId="7" numFmtId="295" xfId="0">
      <alignment horizontal="center" vertical="center"/>
    </xf>
    <xf applyAlignment="true" applyBorder="false" applyFill="false" applyFont="true" applyNumberFormat="false" applyProtection="false" borderId="361" fillId="0" fontId="3" numFmtId="0" xfId="0">
      <alignment horizontal="left" vertical="center"/>
    </xf>
    <xf applyAlignment="true" applyBorder="false" applyFill="false" applyFont="true" applyNumberFormat="true" applyProtection="false" borderId="362" fillId="0" fontId="4" numFmtId="296" xfId="0">
      <alignment horizontal="center" vertical="center" wrapText="true"/>
    </xf>
    <xf applyAlignment="true" applyBorder="false" applyFill="false" applyFont="true" applyNumberFormat="true" applyProtection="false" borderId="363" fillId="0" fontId="4" numFmtId="297" xfId="0">
      <alignment horizontal="center" vertical="center" wrapText="true"/>
    </xf>
    <xf applyAlignment="true" applyBorder="false" applyFill="false" applyFont="true" applyNumberFormat="false" applyProtection="false" borderId="364" fillId="0" fontId="7" numFmtId="0" xfId="0">
      <alignment horizontal="center" vertical="center"/>
    </xf>
    <xf applyAlignment="true" applyBorder="false" applyFill="false" applyFont="true" applyNumberFormat="true" applyProtection="false" borderId="365" fillId="0" fontId="4" numFmtId="298" xfId="0">
      <alignment horizontal="center" vertical="center"/>
    </xf>
    <xf applyAlignment="true" applyBorder="false" applyFill="false" applyFont="true" applyNumberFormat="false" applyProtection="false" borderId="366" fillId="0" fontId="4" numFmtId="0" xfId="0">
      <alignment horizontal="center" vertical="center"/>
    </xf>
    <xf applyAlignment="true" applyBorder="false" applyFill="false" applyFont="true" applyNumberFormat="true" applyProtection="false" borderId="367" fillId="0" fontId="7" numFmtId="299" xfId="0">
      <alignment horizontal="center" vertical="center"/>
    </xf>
    <xf applyAlignment="true" applyBorder="false" applyFill="false" applyFont="true" applyNumberFormat="false" applyProtection="false" borderId="368" fillId="0" fontId="7" numFmtId="0" xfId="0">
      <alignment vertical="center"/>
    </xf>
    <xf applyAlignment="true" applyBorder="false" applyFill="false" applyFont="true" applyNumberFormat="true" applyProtection="false" borderId="369" fillId="0" fontId="4" numFmtId="300" xfId="0">
      <alignment horizontal="center" vertical="center"/>
    </xf>
    <xf applyAlignment="true" applyBorder="false" applyFill="false" applyFont="true" applyNumberFormat="true" applyProtection="false" borderId="370" fillId="0" fontId="3" numFmtId="301" xfId="0">
      <alignment horizontal="center" vertical="center"/>
    </xf>
    <xf applyAlignment="true" applyBorder="false" applyFill="false" applyFont="true" applyNumberFormat="true" applyProtection="false" borderId="371" fillId="0" fontId="3" numFmtId="302" xfId="0">
      <alignment horizontal="right" vertical="center"/>
    </xf>
    <xf applyAlignment="true" applyBorder="false" applyFill="false" applyFont="true" applyNumberFormat="true" applyProtection="false" borderId="372" fillId="0" fontId="10" numFmtId="303" xfId="0">
      <alignment horizontal="center" vertical="center" wrapText="true"/>
    </xf>
    <xf applyAlignment="true" applyBorder="false" applyFill="false" applyFont="true" applyNumberFormat="true" applyProtection="false" borderId="373" fillId="0" fontId="10" numFmtId="304" xfId="0">
      <alignment horizontal="center" vertical="center" wrapText="true"/>
    </xf>
    <xf applyAlignment="true" applyBorder="false" applyFill="false" applyFont="true" applyNumberFormat="false" applyProtection="false" borderId="374" fillId="0" fontId="10" numFmtId="0" xfId="0">
      <alignment vertical="center"/>
    </xf>
    <xf applyAlignment="true" applyBorder="false" applyFill="false" applyFont="true" applyNumberFormat="true" applyProtection="false" borderId="375" fillId="0" fontId="10" numFmtId="305" xfId="0">
      <alignment horizontal="center" vertical="center"/>
    </xf>
    <xf applyAlignment="true" applyBorder="false" applyFill="false" applyFont="true" applyNumberFormat="false" applyProtection="false" borderId="376" fillId="0" fontId="10" numFmtId="0" xfId="0">
      <alignment vertical="center"/>
    </xf>
    <xf applyAlignment="true" applyBorder="false" applyFill="false" applyFont="true" applyNumberFormat="true" applyProtection="false" borderId="377" fillId="0" fontId="10" numFmtId="306" xfId="0">
      <alignment horizontal="center" vertical="center" wrapText="true"/>
    </xf>
    <xf applyAlignment="true" applyBorder="false" applyFill="false" applyFont="true" applyNumberFormat="true" applyProtection="false" borderId="378" fillId="0" fontId="10" numFmtId="307" xfId="0">
      <alignment horizontal="center" vertical="center"/>
    </xf>
    <xf applyAlignment="true" applyBorder="false" applyFill="false" applyFont="true" applyNumberFormat="true" applyProtection="false" borderId="379" fillId="0" fontId="3" numFmtId="308" xfId="0">
      <alignment horizontal="center" vertical="center"/>
    </xf>
    <xf applyAlignment="true" applyBorder="false" applyFill="true" applyFont="true" applyNumberFormat="true" applyProtection="false" borderId="380" fillId="137" fontId="5" numFmtId="309" xfId="0">
      <alignment vertical="center"/>
    </xf>
    <xf applyAlignment="true" applyBorder="false" applyFill="true" applyFont="true" applyNumberFormat="true" applyProtection="false" borderId="381" fillId="138" fontId="5" numFmtId="310" xfId="0">
      <alignment vertical="center"/>
    </xf>
    <xf applyAlignment="true" applyBorder="false" applyFill="true" applyFont="true" applyNumberFormat="true" applyProtection="false" borderId="382" fillId="139" fontId="10" numFmtId="311" xfId="0">
      <alignment horizontal="center" vertical="center" wrapText="true"/>
    </xf>
    <xf applyAlignment="true" applyBorder="false" applyFill="true" applyFont="true" applyNumberFormat="true" applyProtection="false" borderId="383" fillId="140" fontId="5" numFmtId="312" xfId="0">
      <alignment horizontal="center" vertical="center"/>
    </xf>
    <xf applyAlignment="true" applyBorder="false" applyFill="true" applyFont="true" applyNumberFormat="true" applyProtection="false" borderId="384" fillId="141" fontId="5" numFmtId="313" xfId="0">
      <alignment horizontal="center" vertical="center"/>
    </xf>
    <xf applyAlignment="true" applyBorder="false" applyFill="true" applyFont="true" applyNumberFormat="true" applyProtection="false" borderId="385" fillId="142" fontId="10" numFmtId="314" xfId="0">
      <alignment horizontal="center" vertical="center" wrapText="true"/>
    </xf>
    <xf applyAlignment="true" applyBorder="false" applyFill="false" applyFont="true" applyNumberFormat="true" applyProtection="false" borderId="386" fillId="0" fontId="5" numFmtId="315" xfId="0">
      <alignment vertical="center"/>
    </xf>
    <xf applyAlignment="true" applyBorder="false" applyFill="false" applyFont="true" applyNumberFormat="true" applyProtection="false" borderId="387" fillId="0" fontId="3" numFmtId="316" xfId="0">
      <alignment horizontal="center" vertical="center" wrapText="true"/>
    </xf>
    <xf applyAlignment="true" applyBorder="false" applyFill="true" applyFont="true" applyNumberFormat="true" applyProtection="false" borderId="388" fillId="143" fontId="7" numFmtId="317" xfId="0">
      <alignment horizontal="center" vertical="center" wrapText="true"/>
    </xf>
    <xf applyAlignment="true" applyBorder="false" applyFill="true" applyFont="true" applyNumberFormat="true" applyProtection="false" borderId="389" fillId="144" fontId="7" numFmtId="318" xfId="0">
      <alignment vertical="center"/>
    </xf>
    <xf applyAlignment="true" applyBorder="false" applyFill="true" applyFont="true" applyNumberFormat="true" applyProtection="false" borderId="390" fillId="145" fontId="7" numFmtId="319" xfId="0">
      <alignment vertical="center"/>
    </xf>
    <xf applyAlignment="true" applyBorder="false" applyFill="true" applyFont="true" applyNumberFormat="true" applyProtection="false" borderId="391" fillId="146" fontId="10" numFmtId="320" xfId="0">
      <alignment horizontal="left" vertical="center" wrapText="true"/>
    </xf>
    <xf applyAlignment="true" applyBorder="false" applyFill="true" applyFont="true" applyNumberFormat="true" applyProtection="false" borderId="392" fillId="147" fontId="10" numFmtId="321" xfId="0">
      <alignment horizontal="right" vertical="center" wrapText="true"/>
    </xf>
    <xf applyAlignment="true" applyBorder="false" applyFill="true" applyFont="true" applyNumberFormat="true" applyProtection="false" borderId="393" fillId="148" fontId="10" numFmtId="322" xfId="0">
      <alignment horizontal="center" vertical="center" wrapText="true"/>
    </xf>
    <xf applyAlignment="true" applyBorder="false" applyFill="true" applyFont="true" applyNumberFormat="true" applyProtection="false" borderId="394" fillId="149" fontId="3" numFmtId="323" xfId="0">
      <alignment vertical="center" wrapText="true"/>
    </xf>
    <xf applyAlignment="true" applyBorder="false" applyFill="true" applyFont="true" applyNumberFormat="true" applyProtection="false" borderId="395" fillId="150" fontId="10" numFmtId="324" xfId="0">
      <alignment horizontal="right" vertical="center" wrapText="true"/>
    </xf>
    <xf applyAlignment="true" applyBorder="false" applyFill="true" applyFont="true" applyNumberFormat="true" applyProtection="false" borderId="396" fillId="151" fontId="4" numFmtId="325" xfId="0">
      <alignment vertical="center" wrapText="true"/>
    </xf>
    <xf applyAlignment="true" applyBorder="false" applyFill="true" applyFont="true" applyNumberFormat="true" applyProtection="false" borderId="397" fillId="152" fontId="7" numFmtId="326" xfId="0">
      <alignment horizontal="right" vertical="center" wrapText="true"/>
    </xf>
    <xf applyAlignment="true" applyBorder="false" applyFill="false" applyFont="true" applyNumberFormat="true" applyProtection="false" borderId="398" fillId="0" fontId="3" numFmtId="327" xfId="0">
      <alignment horizontal="left" vertical="center" wrapText="true"/>
    </xf>
    <xf applyAlignment="true" applyBorder="false" applyFill="false" applyFont="true" applyNumberFormat="true" applyProtection="false" borderId="399" fillId="0" fontId="10" numFmtId="328" xfId="0">
      <alignment horizontal="right" vertical="center" wrapText="true"/>
    </xf>
    <xf applyAlignment="true" applyBorder="false" applyFill="false" applyFont="true" applyNumberFormat="true" applyProtection="false" borderId="400" fillId="0" fontId="10" numFmtId="329" xfId="0">
      <alignment vertical="center"/>
    </xf>
    <xf applyAlignment="true" applyBorder="false" applyFill="true" applyFont="true" applyNumberFormat="true" applyProtection="false" borderId="401" fillId="153" fontId="7" numFmtId="330" xfId="0">
      <alignment vertical="center" wrapText="true"/>
    </xf>
    <xf applyAlignment="true" applyBorder="false" applyFill="true" applyFont="true" applyNumberFormat="true" applyProtection="false" borderId="402" fillId="154" fontId="7" numFmtId="331" xfId="0">
      <alignment vertical="center"/>
    </xf>
    <xf applyAlignment="true" applyBorder="false" applyFill="true" applyFont="true" applyNumberFormat="true" applyProtection="false" borderId="403" fillId="155" fontId="7" numFmtId="332" xfId="0">
      <alignment horizontal="center" vertical="center" wrapText="true"/>
    </xf>
    <xf applyAlignment="true" applyBorder="false" applyFill="true" applyFont="true" applyNumberFormat="true" applyProtection="false" borderId="404" fillId="156" fontId="17" numFmtId="333" xfId="0">
      <alignment vertical="center" wrapText="true"/>
    </xf>
    <xf applyAlignment="true" applyBorder="false" applyFill="true" applyFont="true" applyNumberFormat="false" applyProtection="false" borderId="405" fillId="157" fontId="9" numFmtId="0" xfId="0">
      <alignment horizontal="center" vertical="center" wrapText="true"/>
    </xf>
    <xf applyAlignment="true" applyBorder="false" applyFill="true" applyFont="true" applyNumberFormat="false" applyProtection="false" borderId="406" fillId="158" fontId="7" numFmtId="0" xfId="0">
      <alignment horizontal="left" vertical="center" wrapText="true"/>
    </xf>
    <xf applyAlignment="true" applyBorder="false" applyFill="true" applyFont="true" applyNumberFormat="true" applyProtection="false" borderId="407" fillId="159" fontId="9" numFmtId="334" xfId="0">
      <alignment vertical="center" wrapText="true"/>
    </xf>
    <xf applyAlignment="true" applyBorder="false" applyFill="true" applyFont="true" applyNumberFormat="true" applyProtection="false" borderId="408" fillId="160" fontId="9" numFmtId="335" xfId="0">
      <alignment horizontal="center" vertical="center" wrapText="true"/>
    </xf>
    <xf applyAlignment="true" applyBorder="false" applyFill="true" applyFont="true" applyNumberFormat="true" applyProtection="false" borderId="409" fillId="161" fontId="28" numFmtId="336" xfId="0">
      <alignment vertical="center" wrapText="true"/>
    </xf>
    <xf applyAlignment="true" applyBorder="false" applyFill="true" applyFont="true" applyNumberFormat="false" applyProtection="false" borderId="410" fillId="162" fontId="9" numFmtId="0" xfId="0">
      <alignment vertical="center" wrapText="true"/>
    </xf>
    <xf applyAlignment="true" applyBorder="false" applyFill="false" applyFont="true" applyNumberFormat="true" applyProtection="false" borderId="411" fillId="0" fontId="8" numFmtId="337" xfId="0">
      <alignment horizontal="center" vertical="center" wrapText="true"/>
    </xf>
    <xf applyAlignment="true" applyBorder="false" applyFill="false" applyFont="true" applyNumberFormat="false" applyProtection="false" borderId="412" fillId="0" fontId="8" numFmtId="0" xfId="0">
      <alignment horizontal="left" vertical="center" wrapText="true"/>
    </xf>
    <xf applyAlignment="true" applyBorder="false" applyFill="false" applyFont="true" applyNumberFormat="true" applyProtection="false" borderId="413" fillId="0" fontId="8" numFmtId="338" xfId="0">
      <alignment vertical="center" wrapText="true"/>
    </xf>
    <xf applyAlignment="true" applyBorder="false" applyFill="false" applyFont="true" applyNumberFormat="true" applyProtection="false" borderId="414" fillId="0" fontId="3" numFmtId="339" xfId="0">
      <alignment horizontal="left" vertical="center" wrapText="true"/>
    </xf>
    <xf applyAlignment="true" applyBorder="false" applyFill="false" applyFont="true" applyNumberFormat="false" applyProtection="false" borderId="415" fillId="0" fontId="8" numFmtId="0" xfId="0">
      <alignment horizontal="center" vertical="center" wrapText="true"/>
    </xf>
    <xf applyAlignment="true" applyBorder="false" applyFill="false" applyFont="true" applyNumberFormat="false" applyProtection="false" borderId="416" fillId="0" fontId="8" numFmtId="0" xfId="0">
      <alignment vertical="center"/>
    </xf>
    <xf applyAlignment="true" applyBorder="false" applyFill="false" applyFont="true" applyNumberFormat="false" applyProtection="false" borderId="417" fillId="0" fontId="22" numFmtId="0" xfId="0">
      <alignment horizontal="center" vertical="center"/>
    </xf>
    <xf applyAlignment="true" applyBorder="false" applyFill="false" applyFont="true" applyNumberFormat="false" applyProtection="false" borderId="418" fillId="0" fontId="19" numFmtId="0" xfId="0">
      <alignment horizontal="left" vertical="center"/>
    </xf>
    <xf applyAlignment="true" applyBorder="false" applyFill="false" applyFont="true" applyNumberFormat="false" applyProtection="false" borderId="419" fillId="0" fontId="21" numFmtId="0" xfId="0">
      <alignment horizontal="center" vertical="center"/>
    </xf>
    <xf applyAlignment="true" applyBorder="false" applyFill="false" applyFont="true" applyNumberFormat="false" applyProtection="false" borderId="420" fillId="0" fontId="21" numFmtId="0" xfId="0">
      <alignment horizontal="center" vertical="center"/>
    </xf>
    <xf applyAlignment="true" applyBorder="false" applyFill="false" applyFont="true" applyNumberFormat="true" applyProtection="false" borderId="421" fillId="0" fontId="21" numFmtId="340" xfId="0">
      <alignment horizontal="center" vertical="center"/>
    </xf>
    <xf applyAlignment="true" applyBorder="false" applyFill="false" applyFont="true" applyNumberFormat="true" applyProtection="false" borderId="422" fillId="0" fontId="21" numFmtId="341" xfId="0">
      <alignment horizontal="center" vertical="center"/>
    </xf>
    <xf applyAlignment="true" applyBorder="false" applyFill="false" applyFont="true" applyNumberFormat="true" applyProtection="false" borderId="423" fillId="0" fontId="21" numFmtId="342" xfId="0">
      <alignment horizontal="center" vertical="center"/>
    </xf>
    <xf applyAlignment="true" applyBorder="false" applyFill="false" applyFont="true" applyNumberFormat="false" applyProtection="false" borderId="424" fillId="0" fontId="21" numFmtId="0" xfId="0">
      <alignment horizontal="center" vertical="center" wrapText="true"/>
    </xf>
    <xf applyAlignment="true" applyBorder="false" applyFill="false" applyFont="true" applyNumberFormat="false" applyProtection="false" borderId="425" fillId="0" fontId="21" numFmtId="0" xfId="0">
      <alignment horizontal="center" vertical="center"/>
    </xf>
    <xf applyAlignment="true" applyBorder="false" applyFill="false" applyFont="true" applyNumberFormat="false" applyProtection="false" borderId="426" fillId="0" fontId="19" numFmtId="0" xfId="0">
      <alignment horizontal="center" vertical="center" wrapText="true"/>
    </xf>
    <xf applyAlignment="true" applyBorder="false" applyFill="false" applyFont="true" applyNumberFormat="true" applyProtection="false" borderId="427" fillId="0" fontId="21" numFmtId="343" xfId="0">
      <alignment horizontal="center" vertical="center"/>
    </xf>
    <xf applyAlignment="true" applyBorder="false" applyFill="false" applyFont="true" applyNumberFormat="true" applyProtection="false" borderId="428" fillId="0" fontId="21" numFmtId="344" xfId="0">
      <alignment horizontal="center" vertical="center"/>
    </xf>
    <xf applyAlignment="true" applyBorder="false" applyFill="false" applyFont="true" applyNumberFormat="false" applyProtection="false" borderId="429" fillId="0" fontId="21" numFmtId="0" xfId="0">
      <alignment horizontal="center" vertical="center" wrapText="true"/>
    </xf>
    <xf applyAlignment="true" applyBorder="false" applyFill="false" applyFont="true" applyNumberFormat="true" applyProtection="false" borderId="430" fillId="0" fontId="21" numFmtId="345" xfId="0">
      <alignment horizontal="center" vertical="center"/>
    </xf>
    <xf applyAlignment="true" applyBorder="false" applyFill="false" applyFont="true" applyNumberFormat="false" applyProtection="false" borderId="431" fillId="0" fontId="24" numFmtId="0" xfId="0">
      <alignment horizontal="center" vertical="center" wrapText="true"/>
    </xf>
    <xf applyAlignment="true" applyBorder="false" applyFill="false" applyFont="true" applyNumberFormat="true" applyProtection="false" borderId="432" fillId="0" fontId="24" numFmtId="346" xfId="0">
      <alignment horizontal="right" vertical="center"/>
    </xf>
    <xf applyAlignment="true" applyBorder="false" applyFill="false" applyFont="true" applyNumberFormat="false" applyProtection="false" borderId="433" fillId="0" fontId="24" numFmtId="0" xfId="0">
      <alignment horizontal="left" vertical="center" wrapText="true"/>
    </xf>
    <xf applyAlignment="true" applyBorder="false" applyFill="false" applyFont="true" applyNumberFormat="false" applyProtection="false" borderId="434" fillId="0" fontId="24" numFmtId="0" xfId="0">
      <alignment horizontal="center" vertical="center"/>
    </xf>
    <xf applyAlignment="true" applyBorder="false" applyFill="false" applyFont="true" applyNumberFormat="false" applyProtection="false" borderId="435" fillId="0" fontId="24" numFmtId="0" xfId="0">
      <alignment horizontal="center" vertical="center"/>
    </xf>
    <xf applyAlignment="true" applyBorder="false" applyFill="false" applyFont="true" applyNumberFormat="false" applyProtection="false" borderId="436" fillId="0" fontId="29" numFmtId="0" xfId="0">
      <alignment horizontal="left" vertical="center" wrapText="true"/>
    </xf>
    <xf applyAlignment="true" applyBorder="false" applyFill="false" applyFont="true" applyNumberFormat="false" applyProtection="false" borderId="437" fillId="0" fontId="24" numFmtId="0" xfId="0">
      <alignment horizontal="center" vertical="center" wrapText="true"/>
    </xf>
    <xf applyAlignment="true" applyBorder="false" applyFill="false" applyFont="true" applyNumberFormat="false" applyProtection="false" borderId="438" fillId="0" fontId="10" numFmtId="0" xfId="0">
      <alignment horizontal="left" vertical="bottom" wrapText="true"/>
    </xf>
    <xf applyAlignment="true" applyBorder="false" applyFill="false" applyFont="true" applyNumberFormat="true" applyProtection="false" borderId="439" fillId="0" fontId="10" numFmtId="347" xfId="0">
      <alignment vertical="top"/>
    </xf>
    <xf applyAlignment="true" applyBorder="false" applyFill="false" applyFont="true" applyNumberFormat="false" applyProtection="false" borderId="440" fillId="0" fontId="3" numFmtId="0" xfId="0">
      <alignment horizontal="center" vertical="bottom" wrapText="true"/>
    </xf>
    <xf applyAlignment="true" applyBorder="false" applyFill="false" applyFont="true" applyNumberFormat="false" applyProtection="false" borderId="441" fillId="0" fontId="3" numFmtId="0" xfId="0">
      <alignment horizontal="left" vertical="center" wrapText="true"/>
    </xf>
    <xf applyAlignment="true" applyBorder="false" applyFill="false" applyFont="true" applyNumberFormat="false" applyProtection="false" borderId="442" fillId="0" fontId="3" numFmtId="0" xfId="0">
      <alignment horizontal="center" vertical="center" wrapText="true"/>
    </xf>
    <xf applyAlignment="true" applyBorder="false" applyFill="false" applyFont="true" applyNumberFormat="true" applyProtection="false" borderId="443" fillId="0" fontId="3" numFmtId="348" xfId="0">
      <alignment horizontal="right" vertical="center"/>
    </xf>
    <xf applyAlignment="true" applyBorder="false" applyFill="false" applyFont="true" applyNumberFormat="false" applyProtection="false" borderId="444" fillId="0" fontId="3" numFmtId="0" xfId="0">
      <alignment horizontal="center" vertical="center"/>
    </xf>
    <xf applyAlignment="true" applyBorder="false" applyFill="false" applyFont="true" applyNumberFormat="false" applyProtection="false" borderId="445" fillId="0" fontId="3" numFmtId="0" xfId="0">
      <alignment horizontal="center" vertical="center"/>
    </xf>
    <xf applyAlignment="true" applyBorder="false" applyFill="false" applyFont="true" applyNumberFormat="false" applyProtection="false" borderId="446" fillId="0" fontId="3" numFmtId="0" xfId="0">
      <alignment horizontal="center" vertical="center" wrapText="true"/>
    </xf>
    <xf applyAlignment="true" applyBorder="false" applyFill="false" applyFont="true" applyNumberFormat="false" applyProtection="false" borderId="447" fillId="0" fontId="10" numFmtId="0" xfId="0">
      <alignment horizontal="left" vertical="center" wrapText="true"/>
    </xf>
    <xf applyAlignment="true" applyBorder="false" applyFill="false" applyFont="true" applyNumberFormat="true" applyProtection="false" borderId="448" fillId="0" fontId="10" numFmtId="349" xfId="0">
      <alignment horizontal="right" vertical="center"/>
    </xf>
    <xf applyAlignment="true" applyBorder="false" applyFill="false" applyFont="true" applyNumberFormat="false" applyProtection="false" borderId="449" fillId="0" fontId="10" numFmtId="0" xfId="0">
      <alignment horizontal="left" vertical="center" wrapText="true"/>
    </xf>
    <xf applyAlignment="true" applyBorder="false" applyFill="false" applyFont="true" applyNumberFormat="true" applyProtection="false" borderId="450" fillId="0" fontId="3" numFmtId="350" xfId="0">
      <alignment horizontal="right" vertical="center" wrapText="true"/>
    </xf>
    <xf applyAlignment="true" applyBorder="false" applyFill="false" applyFont="true" applyNumberFormat="true" applyProtection="false" borderId="451" fillId="0" fontId="29" numFmtId="351" xfId="0">
      <alignment horizontal="right" vertical="center"/>
    </xf>
    <xf applyAlignment="true" applyBorder="false" applyFill="false" applyFont="true" applyNumberFormat="false" applyProtection="false" borderId="452" fillId="0" fontId="29" numFmtId="0" xfId="0">
      <alignment horizontal="left" vertical="center" wrapText="true"/>
    </xf>
    <xf applyAlignment="true" applyBorder="false" applyFill="false" applyFont="true" applyNumberFormat="false" applyProtection="false" borderId="453" fillId="0" fontId="24" numFmtId="0" xfId="0">
      <alignment horizontal="right" vertical="center" wrapText="true"/>
    </xf>
    <xf applyAlignment="true" applyBorder="false" applyFill="true" applyFont="true" applyNumberFormat="false" applyProtection="false" borderId="454" fillId="163" fontId="29" numFmtId="0" xfId="0">
      <alignment horizontal="left" vertical="center" wrapText="true"/>
    </xf>
    <xf applyAlignment="true" applyBorder="false" applyFill="true" applyFont="true" applyNumberFormat="false" applyProtection="false" borderId="455" fillId="164" fontId="29" numFmtId="0" xfId="0">
      <alignment horizontal="right" vertical="center" wrapText="true"/>
    </xf>
    <xf applyAlignment="true" applyBorder="false" applyFill="true" applyFont="true" applyNumberFormat="false" applyProtection="false" borderId="456" fillId="165" fontId="29" numFmtId="0" xfId="0">
      <alignment horizontal="center" vertical="center" wrapText="true"/>
    </xf>
    <xf applyAlignment="true" applyBorder="false" applyFill="true" applyFont="true" applyNumberFormat="false" applyProtection="false" borderId="457" fillId="166" fontId="29" numFmtId="0" xfId="0">
      <alignment horizontal="center" vertical="center" wrapText="true"/>
    </xf>
    <xf applyAlignment="true" applyBorder="false" applyFill="false" applyFont="true" applyNumberFormat="false" applyProtection="false" borderId="458" fillId="0" fontId="24" numFmtId="0" xfId="0">
      <alignment horizontal="left" vertical="center" wrapText="true"/>
    </xf>
    <xf applyAlignment="true" applyBorder="false" applyFill="false" applyFont="true" applyNumberFormat="true" applyProtection="false" borderId="459" fillId="0" fontId="24" numFmtId="352" xfId="0">
      <alignment horizontal="center" vertical="center"/>
    </xf>
    <xf applyAlignment="true" applyBorder="false" applyFill="false" applyFont="true" applyNumberFormat="false" applyProtection="false" borderId="460" fillId="0" fontId="24" numFmtId="0" xfId="0">
      <alignment horizontal="left" vertical="top" wrapText="true"/>
    </xf>
    <xf applyAlignment="true" applyBorder="false" applyFill="false" applyFont="true" applyNumberFormat="true" applyProtection="false" borderId="461" fillId="0" fontId="24" numFmtId="353" xfId="0">
      <alignment vertical="top"/>
    </xf>
    <xf applyAlignment="true" applyBorder="false" applyFill="false" applyFont="true" applyNumberFormat="false" applyProtection="false" borderId="462" fillId="0" fontId="24" numFmtId="0" xfId="0">
      <alignment horizontal="center" vertical="top"/>
    </xf>
    <xf applyAlignment="true" applyBorder="false" applyFill="false" applyFont="true" applyNumberFormat="true" applyProtection="false" borderId="463" fillId="0" fontId="24" numFmtId="354" xfId="0">
      <alignment horizontal="right" vertical="center"/>
    </xf>
    <xf applyAlignment="true" applyBorder="false" applyFill="false" applyFont="true" applyNumberFormat="false" applyProtection="false" borderId="464" fillId="0" fontId="24" numFmtId="0" xfId="0">
      <alignment horizontal="center" vertical="top" wrapText="true"/>
    </xf>
    <xf applyAlignment="true" applyBorder="false" applyFill="false" applyFont="true" applyNumberFormat="false" applyProtection="false" borderId="465" fillId="0" fontId="24" numFmtId="0" xfId="0">
      <alignment horizontal="left" vertical="bottom" wrapText="true"/>
    </xf>
    <xf applyAlignment="true" applyBorder="false" applyFill="false" applyFont="true" applyNumberFormat="false" applyProtection="false" borderId="466" fillId="0" fontId="24" numFmtId="0" xfId="0">
      <alignment horizontal="left" vertical="bottom" wrapText="true"/>
    </xf>
    <xf applyAlignment="true" applyBorder="false" applyFill="false" applyFont="true" applyNumberFormat="false" applyProtection="false" borderId="467" fillId="0" fontId="24" numFmtId="0" xfId="0">
      <alignment horizontal="center" vertical="top" wrapText="true"/>
    </xf>
    <xf applyAlignment="true" applyBorder="false" applyFill="false" applyFont="true" applyNumberFormat="true" applyProtection="false" borderId="468" fillId="0" fontId="24" numFmtId="355" xfId="0">
      <alignment horizontal="right" vertical="center"/>
    </xf>
    <xf applyAlignment="true" applyBorder="false" applyFill="false" applyFont="true" applyNumberFormat="false" applyProtection="false" borderId="469" fillId="0" fontId="24" numFmtId="0" xfId="0">
      <alignment horizontal="center" vertical="top"/>
    </xf>
    <xf applyAlignment="true" applyBorder="false" applyFill="false" applyFont="true" applyNumberFormat="false" applyProtection="false" borderId="470" fillId="0" fontId="24" numFmtId="0" xfId="0">
      <alignment horizontal="center" vertical="top"/>
    </xf>
    <xf applyAlignment="true" applyBorder="false" applyFill="false" applyFont="true" applyNumberFormat="false" applyProtection="false" borderId="471" fillId="0" fontId="24" numFmtId="0" xfId="0">
      <alignment horizontal="left" vertical="top" wrapText="true"/>
    </xf>
    <xf applyAlignment="true" applyBorder="false" applyFill="false" applyFont="true" applyNumberFormat="true" applyProtection="false" borderId="472" fillId="0" fontId="24" numFmtId="356" xfId="0">
      <alignment vertical="top"/>
    </xf>
    <xf applyAlignment="true" applyBorder="false" applyFill="false" applyFont="true" applyNumberFormat="true" applyProtection="false" borderId="473" fillId="0" fontId="24" numFmtId="357" xfId="0">
      <alignment horizontal="right" vertical="center" wrapText="true"/>
    </xf>
    <xf applyAlignment="true" applyBorder="false" applyFill="true" applyFont="true" applyNumberFormat="true" applyProtection="false" borderId="474" fillId="167" fontId="29" numFmtId="358" xfId="0">
      <alignment horizontal="right" vertical="center"/>
    </xf>
    <xf applyAlignment="true" applyBorder="false" applyFill="true" applyFont="true" applyNumberFormat="true" applyProtection="false" borderId="475" fillId="168" fontId="10" numFmtId="359" xfId="0">
      <alignment horizontal="right" vertical="center"/>
    </xf>
    <xf applyAlignment="true" applyBorder="false" applyFill="true" applyFont="true" applyNumberFormat="false" applyProtection="false" borderId="476" fillId="169" fontId="29" numFmtId="0" xfId="0">
      <alignment horizontal="left" vertical="center" wrapText="true"/>
    </xf>
    <xf applyAlignment="true" applyBorder="false" applyFill="true" applyFont="true" applyNumberFormat="false" applyProtection="false" borderId="477" fillId="170" fontId="24" numFmtId="0" xfId="0">
      <alignment horizontal="center" vertical="center" wrapText="true"/>
    </xf>
    <xf applyAlignment="true" applyBorder="false" applyFill="true" applyFont="true" applyNumberFormat="false" applyProtection="false" borderId="478" fillId="171" fontId="24" numFmtId="0" xfId="0">
      <alignment horizontal="center" vertical="center"/>
    </xf>
    <xf applyAlignment="true" applyBorder="false" applyFill="true" applyFont="true" applyNumberFormat="false" applyProtection="false" borderId="479" fillId="172" fontId="24" numFmtId="0" xfId="0">
      <alignment horizontal="center" vertical="center"/>
    </xf>
    <xf applyAlignment="true" applyBorder="false" applyFill="true" applyFont="true" applyNumberFormat="true" applyProtection="false" borderId="480" fillId="173" fontId="24" numFmtId="360" xfId="0">
      <alignment horizontal="right" vertical="center"/>
    </xf>
    <xf applyAlignment="true" applyBorder="false" applyFill="false" applyFont="true" applyNumberFormat="false" applyProtection="false" borderId="481" fillId="0" fontId="24" numFmtId="0" xfId="0">
      <alignment horizontal="left" vertical="bottom" wrapText="true"/>
    </xf>
    <xf applyAlignment="true" applyBorder="false" applyFill="false" applyFont="true" applyNumberFormat="true" applyProtection="false" borderId="482" fillId="0" fontId="29" numFmtId="361" xfId="0">
      <alignment vertical="top"/>
    </xf>
    <xf applyAlignment="true" applyBorder="false" applyFill="false" applyFont="true" applyNumberFormat="false" applyProtection="false" borderId="483" fillId="0" fontId="24" numFmtId="0" xfId="0">
      <alignment horizontal="center" vertical="bottom" wrapText="true"/>
    </xf>
    <xf applyAlignment="true" applyBorder="false" applyFill="true" applyFont="true" applyNumberFormat="false" applyProtection="false" borderId="484" fillId="174" fontId="3" numFmtId="0" xfId="0">
      <alignment horizontal="center" vertical="center"/>
    </xf>
    <xf applyAlignment="true" applyBorder="false" applyFill="true" applyFont="true" applyNumberFormat="false" applyProtection="false" borderId="485" fillId="175" fontId="10" numFmtId="0" xfId="0">
      <alignment horizontal="left" vertical="center" wrapText="true"/>
    </xf>
    <xf applyAlignment="true" applyBorder="false" applyFill="true" applyFont="true" applyNumberFormat="false" applyProtection="false" borderId="486" fillId="176" fontId="3" numFmtId="0" xfId="0">
      <alignment horizontal="center" vertical="center"/>
    </xf>
    <xf applyAlignment="true" applyBorder="false" applyFill="true" applyFont="true" applyNumberFormat="true" applyProtection="false" borderId="487" fillId="177" fontId="3" numFmtId="362" xfId="0">
      <alignment horizontal="right" vertical="center"/>
    </xf>
    <xf applyAlignment="true" applyBorder="false" applyFill="false" applyFont="true" applyNumberFormat="false" applyProtection="false" borderId="488" fillId="0" fontId="29" numFmtId="0" xfId="0">
      <alignment horizontal="left" vertical="bottom" wrapText="true"/>
    </xf>
    <xf applyAlignment="true" applyBorder="false" applyFill="true" applyFont="true" applyNumberFormat="false" applyProtection="false" borderId="489" fillId="178" fontId="10" numFmtId="0" xfId="0">
      <alignment horizontal="center" vertical="center" wrapText="true"/>
    </xf>
    <xf applyAlignment="true" applyBorder="false" applyFill="true" applyFont="true" applyNumberFormat="false" applyProtection="false" borderId="490" fillId="179" fontId="10" numFmtId="0" xfId="0">
      <alignment horizontal="left" vertical="center" wrapText="true"/>
    </xf>
    <xf applyAlignment="true" applyBorder="false" applyFill="true" applyFont="true" applyNumberFormat="false" applyProtection="false" borderId="491" fillId="180" fontId="10" numFmtId="0" xfId="0">
      <alignment horizontal="center" vertical="center" wrapText="true"/>
    </xf>
    <xf applyAlignment="true" applyBorder="false" applyFill="true" applyFont="true" applyNumberFormat="false" applyProtection="false" borderId="492" fillId="181" fontId="10" numFmtId="0" xfId="0">
      <alignment horizontal="right" vertical="center" wrapText="true"/>
    </xf>
    <xf applyAlignment="true" applyBorder="false" applyFill="true" applyFont="true" applyNumberFormat="false" applyProtection="false" borderId="493" fillId="182" fontId="10" numFmtId="0" xfId="0">
      <alignment vertical="center" wrapText="true"/>
    </xf>
    <xf applyAlignment="true" applyBorder="false" applyFill="false" applyFont="true" applyNumberFormat="false" applyProtection="false" borderId="494" fillId="0" fontId="3" numFmtId="0" xfId="0">
      <alignment vertical="center" wrapText="true"/>
    </xf>
    <xf applyAlignment="true" applyBorder="false" applyFill="false" applyFont="true" applyNumberFormat="true" applyProtection="false" borderId="495" fillId="0" fontId="3" numFmtId="363" xfId="0">
      <alignment horizontal="center" vertical="center"/>
    </xf>
    <xf applyAlignment="true" applyBorder="false" applyFill="false" applyFont="true" applyNumberFormat="false" applyProtection="false" borderId="496" fillId="0" fontId="3" numFmtId="0" xfId="0">
      <alignment horizontal="center" vertical="center"/>
    </xf>
    <xf applyAlignment="true" applyBorder="false" applyFill="false" applyFont="true" applyNumberFormat="false" applyProtection="false" borderId="497" fillId="0" fontId="3" numFmtId="0" xfId="0">
      <alignment horizontal="left" vertical="center" wrapText="true"/>
    </xf>
    <xf applyAlignment="true" applyBorder="false" applyFill="false" applyFont="true" applyNumberFormat="false" applyProtection="false" borderId="498" fillId="0" fontId="3" numFmtId="0" xfId="0">
      <alignment vertical="bottom"/>
    </xf>
    <xf applyAlignment="true" applyBorder="false" applyFill="false" applyFont="true" applyNumberFormat="false" applyProtection="false" borderId="499" fillId="0" fontId="3" numFmtId="0" xfId="0">
      <alignment horizontal="left" vertical="center" wrapText="true"/>
    </xf>
    <xf applyAlignment="true" applyBorder="false" applyFill="false" applyFont="true" applyNumberFormat="false" applyProtection="false" borderId="500" fillId="0" fontId="3" numFmtId="0" xfId="0">
      <alignment horizontal="left" vertical="center"/>
    </xf>
    <xf applyAlignment="true" applyBorder="false" applyFill="false" applyFont="true" applyNumberFormat="true" applyProtection="false" borderId="501" fillId="0" fontId="3" numFmtId="364" xfId="0">
      <alignment horizontal="center" vertical="center" wrapText="true"/>
    </xf>
    <xf applyAlignment="true" applyBorder="false" applyFill="false" applyFont="true" applyNumberFormat="false" applyProtection="false" borderId="502" fillId="0" fontId="3" numFmtId="0" xfId="0">
      <alignment horizontal="left" vertical="center"/>
    </xf>
    <xf applyAlignment="true" applyBorder="false" applyFill="false" applyFont="true" applyNumberFormat="true" applyProtection="false" borderId="503" fillId="0" fontId="3" numFmtId="365" xfId="0">
      <alignment horizontal="center" vertical="center" wrapText="true"/>
    </xf>
    <xf applyAlignment="true" applyBorder="false" applyFill="false" applyFont="true" applyNumberFormat="false" applyProtection="false" borderId="504" fillId="0" fontId="3" numFmtId="0" xfId="0">
      <alignment vertical="center" wrapText="true"/>
    </xf>
    <xf applyAlignment="true" applyBorder="false" applyFill="false" applyFont="true" applyNumberFormat="true" applyProtection="false" borderId="505" fillId="0" fontId="10" numFmtId="366" xfId="0">
      <alignment horizontal="center" vertical="center" wrapText="true"/>
    </xf>
    <xf applyAlignment="true" applyBorder="false" applyFill="false" applyFont="true" applyNumberFormat="false" applyProtection="false" borderId="506" fillId="0" fontId="10" numFmtId="0" xfId="0">
      <alignment vertical="center" wrapText="true"/>
    </xf>
    <xf applyAlignment="true" applyBorder="false" applyFill="false" applyFont="true" applyNumberFormat="true" applyProtection="false" borderId="507" fillId="0" fontId="3" numFmtId="367" xfId="0">
      <alignment horizontal="center" vertical="center" wrapText="true"/>
    </xf>
    <xf applyAlignment="true" applyBorder="false" applyFill="false" applyFont="true" applyNumberFormat="false" applyProtection="false" borderId="508" fillId="0" fontId="10" numFmtId="0" xfId="0">
      <alignment horizontal="center" vertical="center" wrapText="true"/>
    </xf>
    <xf applyAlignment="true" applyBorder="false" applyFill="false" applyFont="true" applyNumberFormat="false" applyProtection="false" borderId="509" fillId="0" fontId="10" numFmtId="0" xfId="0">
      <alignment horizontal="center" vertical="center" wrapText="true"/>
    </xf>
    <xf applyAlignment="true" applyBorder="false" applyFill="false" applyFont="true" applyNumberFormat="false" applyProtection="false" borderId="510" fillId="0" fontId="10" numFmtId="0" xfId="0">
      <alignment horizontal="center" vertical="center" wrapText="true"/>
    </xf>
    <xf applyAlignment="true" applyBorder="false" applyFill="false" applyFont="true" applyNumberFormat="false" applyProtection="false" borderId="511" fillId="0" fontId="10" numFmtId="0" xfId="0">
      <alignment horizontal="center" vertical="center" wrapText="true"/>
    </xf>
    <xf applyAlignment="true" applyBorder="false" applyFill="false" applyFont="true" applyNumberFormat="false" applyProtection="false" borderId="512" fillId="0" fontId="10" numFmtId="0" xfId="0">
      <alignment vertical="center" wrapText="true"/>
    </xf>
    <xf applyAlignment="true" applyBorder="false" applyFill="false" applyFont="true" applyNumberFormat="true" applyProtection="false" borderId="513" fillId="0" fontId="10" numFmtId="368" xfId="0">
      <alignment horizontal="center" vertical="center" wrapText="true"/>
    </xf>
    <xf applyAlignment="true" applyBorder="false" applyFill="true" applyFont="true" applyNumberFormat="false" applyProtection="false" borderId="514" fillId="183" fontId="10" numFmtId="0" xfId="0">
      <alignment horizontal="center" vertical="center" wrapText="true"/>
    </xf>
    <xf applyAlignment="true" applyBorder="false" applyFill="true" applyFont="true" applyNumberFormat="true" applyProtection="false" borderId="515" fillId="184" fontId="10" numFmtId="369" xfId="0">
      <alignment horizontal="center" vertical="center" wrapText="true"/>
    </xf>
    <xf applyAlignment="true" applyBorder="false" applyFill="true" applyFont="true" applyNumberFormat="false" applyProtection="false" borderId="516" fillId="185" fontId="10" numFmtId="0" xfId="0">
      <alignment horizontal="center" vertical="center"/>
    </xf>
    <xf applyAlignment="true" applyBorder="false" applyFill="false" applyFont="true" applyNumberFormat="false" applyProtection="false" borderId="517" fillId="0" fontId="20" numFmtId="0" xfId="0">
      <alignment horizontal="center" vertical="center"/>
    </xf>
    <xf applyAlignment="true" applyBorder="false" applyFill="false" applyFont="true" applyNumberFormat="false" applyProtection="false" borderId="518" fillId="0" fontId="30" numFmtId="0" xfId="0">
      <alignment horizontal="left" vertical="center" wrapText="true"/>
    </xf>
    <xf applyAlignment="true" applyBorder="false" applyFill="false" applyFont="true" applyNumberFormat="false" applyProtection="false" borderId="519" fillId="0" fontId="4" numFmtId="0" xfId="0">
      <alignment vertical="center"/>
    </xf>
    <xf applyAlignment="true" applyBorder="false" applyFill="true" applyFont="true" applyNumberFormat="true" applyProtection="false" borderId="520" fillId="186" fontId="4" numFmtId="370" xfId="0">
      <alignment horizontal="center" vertical="center"/>
    </xf>
    <xf applyAlignment="true" applyBorder="false" applyFill="true" applyFont="true" applyNumberFormat="false" applyProtection="false" borderId="521" fillId="187" fontId="4" numFmtId="0" xfId="0">
      <alignment horizontal="center" vertical="center" wrapText="true"/>
    </xf>
    <xf applyAlignment="true" applyBorder="false" applyFill="true" applyFont="true" applyNumberFormat="false" applyProtection="false" borderId="522" fillId="188" fontId="4" numFmtId="0" xfId="0">
      <alignment horizontal="left" vertical="center" wrapText="true"/>
    </xf>
    <xf applyAlignment="true" applyBorder="false" applyFill="false" applyFont="true" applyNumberFormat="true" applyProtection="false" borderId="523" fillId="0" fontId="1" numFmtId="371" xfId="0">
      <alignment vertical="center"/>
    </xf>
    <xf applyAlignment="true" applyBorder="false" applyFill="false" applyFont="true" applyNumberFormat="false" applyProtection="false" borderId="524" fillId="0" fontId="31" numFmtId="0" xfId="0">
      <alignment horizontal="left" vertical="center" wrapText="true"/>
    </xf>
    <xf applyAlignment="true" applyBorder="false" applyFill="false" applyFont="true" applyNumberFormat="false" applyProtection="false" borderId="525" fillId="0" fontId="7" numFmtId="0" xfId="0">
      <alignment horizontal="center" vertical="center" wrapText="true"/>
    </xf>
    <xf applyAlignment="true" applyBorder="false" applyFill="false" applyFont="true" applyNumberFormat="true" applyProtection="false" borderId="526" fillId="0" fontId="4" numFmtId="372" xfId="0">
      <alignment horizontal="center" vertical="center"/>
    </xf>
    <xf applyAlignment="true" applyBorder="false" applyFill="false" applyFont="true" applyNumberFormat="false" applyProtection="false" borderId="527" fillId="0" fontId="7" numFmtId="0" xfId="0">
      <alignment vertical="center"/>
    </xf>
    <xf applyAlignment="true" applyBorder="false" applyFill="false" applyFont="true" applyNumberFormat="false" applyProtection="false" borderId="528" fillId="0" fontId="32" numFmtId="0" xfId="0">
      <alignment horizontal="center" vertical="center" wrapText="true"/>
    </xf>
    <xf applyAlignment="true" applyBorder="false" applyFill="false" applyFont="true" applyNumberFormat="false" applyProtection="false" borderId="529" fillId="0" fontId="4" numFmtId="0" xfId="0">
      <alignment horizontal="center" vertical="center" wrapText="true"/>
    </xf>
    <xf applyAlignment="true" applyBorder="false" applyFill="false" applyFont="true" applyNumberFormat="true" applyProtection="false" borderId="530" fillId="0" fontId="4" numFmtId="373" xfId="0">
      <alignment horizontal="center" vertical="center"/>
    </xf>
    <xf applyAlignment="true" applyBorder="false" applyFill="false" applyFont="true" applyNumberFormat="false" applyProtection="false" borderId="531" fillId="0" fontId="10" numFmtId="0" xfId="0">
      <alignment vertical="center" wrapText="true"/>
    </xf>
    <xf applyAlignment="true" applyBorder="false" applyFill="false" applyFont="true" applyNumberFormat="false" applyProtection="false" borderId="532" fillId="0" fontId="33" numFmtId="0" xfId="0">
      <alignment vertical="center" wrapText="true"/>
    </xf>
    <xf applyAlignment="true" applyBorder="false" applyFill="false" applyFont="true" applyNumberFormat="false" applyProtection="false" borderId="533" fillId="0" fontId="30" numFmtId="0" xfId="0">
      <alignment horizontal="center" vertical="center" wrapText="true"/>
    </xf>
    <xf applyAlignment="true" applyBorder="false" applyFill="false" applyFont="true" applyNumberFormat="true" applyProtection="false" borderId="534" fillId="0" fontId="30" numFmtId="374" xfId="0">
      <alignment horizontal="center" vertical="center" wrapText="true"/>
    </xf>
    <xf applyAlignment="true" applyBorder="false" applyFill="true" applyFont="true" applyNumberFormat="false" applyProtection="false" borderId="535" fillId="189" fontId="7" numFmtId="0" xfId="0">
      <alignment horizontal="center" vertical="center"/>
    </xf>
    <xf applyAlignment="true" applyBorder="false" applyFill="false" applyFont="true" applyNumberFormat="true" applyProtection="false" borderId="536" fillId="0" fontId="3" numFmtId="375" xfId="0">
      <alignment horizontal="left" vertical="center"/>
    </xf>
    <xf applyAlignment="true" applyBorder="false" applyFill="false" applyFont="true" applyNumberFormat="true" applyProtection="false" borderId="537" fillId="0" fontId="12" numFmtId="376" xfId="0">
      <alignment vertical="center"/>
    </xf>
    <xf applyAlignment="true" applyBorder="false" applyFill="false" applyFont="true" applyNumberFormat="true" applyProtection="false" borderId="538" fillId="0" fontId="12" numFmtId="377" xfId="0">
      <alignment vertical="center"/>
    </xf>
    <xf applyAlignment="true" applyBorder="false" applyFill="false" applyFont="true" applyNumberFormat="true" applyProtection="false" borderId="539" fillId="0" fontId="10" numFmtId="378" xfId="0">
      <alignment horizontal="center" vertical="center" wrapText="true"/>
    </xf>
    <xf applyAlignment="true" applyBorder="false" applyFill="false" applyFont="true" applyNumberFormat="false" applyProtection="false" borderId="540" fillId="0" fontId="10" numFmtId="0" xfId="0">
      <alignment horizontal="left" vertical="center" wrapText="true"/>
    </xf>
    <xf applyAlignment="true" applyBorder="false" applyFill="false" applyFont="true" applyNumberFormat="false" applyProtection="false" borderId="541" fillId="0" fontId="34" numFmtId="0" xfId="0">
      <alignment horizontal="left" vertical="center" wrapText="true"/>
    </xf>
    <xf applyAlignment="true" applyBorder="false" applyFill="false" applyFont="true" applyNumberFormat="false" applyProtection="false" borderId="542" fillId="0" fontId="35" numFmtId="0" xfId="0">
      <alignment horizontal="left" vertical="center" wrapText="true"/>
    </xf>
    <xf applyAlignment="true" applyBorder="false" applyFill="false" applyFont="true" applyNumberFormat="true" applyProtection="false" borderId="543" fillId="0" fontId="3" numFmtId="379" xfId="0">
      <alignment horizontal="left" vertical="bottom"/>
    </xf>
    <xf applyAlignment="true" applyBorder="false" applyFill="false" applyFont="true" applyNumberFormat="false" applyProtection="false" borderId="544" fillId="0" fontId="36" numFmtId="0" xfId="0">
      <alignment vertical="center" wrapText="true"/>
    </xf>
    <xf applyAlignment="true" applyBorder="false" applyFill="false" applyFont="true" applyNumberFormat="true" applyProtection="false" borderId="545" fillId="0" fontId="4" numFmtId="380" xfId="0">
      <alignment horizontal="center" vertical="center" wrapText="true"/>
    </xf>
    <xf applyAlignment="true" applyBorder="false" applyFill="false" applyFont="true" applyNumberFormat="false" applyProtection="false" borderId="546" fillId="0" fontId="4" numFmtId="0" xfId="0">
      <alignment horizontal="center" vertical="center" wrapText="true"/>
    </xf>
    <xf applyAlignment="true" applyBorder="false" applyFill="true" applyFont="true" applyNumberFormat="false" applyProtection="false" borderId="547" fillId="190" fontId="4" numFmtId="0" xfId="0">
      <alignment horizontal="left" vertical="center" wrapText="true"/>
    </xf>
    <xf applyAlignment="true" applyBorder="false" applyFill="false" applyFont="true" applyNumberFormat="false" applyProtection="false" borderId="548" fillId="0" fontId="4" numFmtId="0" xfId="0">
      <alignment horizontal="left" vertical="center" wrapText="true"/>
    </xf>
    <xf applyAlignment="true" applyBorder="false" applyFill="true" applyFont="true" applyNumberFormat="true" applyProtection="false" borderId="549" fillId="191" fontId="3" numFmtId="381" xfId="0">
      <alignment horizontal="center" vertical="center" wrapText="true"/>
    </xf>
    <xf applyAlignment="true" applyBorder="false" applyFill="false" applyFont="true" applyNumberFormat="false" applyProtection="false" borderId="550" fillId="0" fontId="4" numFmtId="0" xfId="0">
      <alignment horizontal="center" vertical="center" wrapText="true"/>
    </xf>
    <xf applyAlignment="true" applyBorder="false" applyFill="false" applyFont="true" applyNumberFormat="false" applyProtection="false" borderId="551" fillId="0" fontId="4" numFmtId="0" xfId="0">
      <alignment horizontal="center" vertical="center" wrapText="true"/>
    </xf>
    <xf applyAlignment="true" applyBorder="false" applyFill="true" applyFont="true" applyNumberFormat="false" applyProtection="false" borderId="552" fillId="192" fontId="24" numFmtId="0" xfId="0">
      <alignment vertical="center"/>
    </xf>
    <xf applyAlignment="true" applyBorder="false" applyFill="false" applyFont="true" applyNumberFormat="false" applyProtection="false" borderId="553" fillId="0" fontId="37" numFmtId="0" xfId="0">
      <alignment vertical="center"/>
    </xf>
    <xf applyAlignment="true" applyBorder="false" applyFill="false" applyFont="true" applyNumberFormat="false" applyProtection="false" borderId="554" fillId="0" fontId="37" numFmtId="0" xfId="0">
      <alignment vertical="center" wrapText="true"/>
    </xf>
    <xf applyAlignment="true" applyBorder="false" applyFill="false" applyFont="true" applyNumberFormat="true" applyProtection="false" borderId="555" fillId="0" fontId="3" numFmtId="382" xfId="0">
      <alignment horizontal="center" vertical="center"/>
    </xf>
    <xf applyAlignment="true" applyBorder="false" applyFill="true" applyFont="true" applyNumberFormat="true" applyProtection="false" borderId="556" fillId="193" fontId="7" numFmtId="383" xfId="0">
      <alignment horizontal="center" vertical="center" wrapText="true"/>
    </xf>
    <xf applyAlignment="true" applyBorder="false" applyFill="true" applyFont="true" applyNumberFormat="true" applyProtection="false" borderId="557" fillId="194" fontId="4" numFmtId="384" xfId="0">
      <alignment horizontal="center" vertical="center" wrapText="true"/>
    </xf>
    <xf applyAlignment="true" applyBorder="false" applyFill="false" applyFont="true" applyNumberFormat="true" applyProtection="false" borderId="558" fillId="0" fontId="32" numFmtId="385" xfId="0">
      <alignment horizontal="center" vertical="center" wrapText="true"/>
    </xf>
    <xf applyAlignment="true" applyBorder="false" applyFill="false" applyFont="true" applyNumberFormat="true" applyProtection="false" borderId="559" fillId="0" fontId="34" numFmtId="386" xfId="0">
      <alignment horizontal="left" vertical="center" wrapText="true"/>
    </xf>
    <xf applyAlignment="true" applyBorder="false" applyFill="false" applyFont="true" applyNumberFormat="true" applyProtection="false" borderId="560" fillId="0" fontId="30" numFmtId="387" xfId="0">
      <alignment horizontal="left" vertical="center" wrapText="true"/>
    </xf>
    <xf applyAlignment="true" applyBorder="false" applyFill="true" applyFont="true" applyNumberFormat="true" applyProtection="false" borderId="561" fillId="195" fontId="7" numFmtId="388" xfId="0">
      <alignment horizontal="left" vertical="center" wrapText="true"/>
    </xf>
    <xf applyAlignment="true" applyBorder="false" applyFill="false" applyFont="true" applyNumberFormat="true" applyProtection="false" borderId="562" fillId="0" fontId="35" numFmtId="389" xfId="0">
      <alignment horizontal="left" vertical="center" wrapText="true"/>
    </xf>
    <xf applyAlignment="true" applyBorder="false" applyFill="true" applyFont="true" applyNumberFormat="true" applyProtection="false" borderId="563" fillId="196" fontId="7" numFmtId="390" xfId="0">
      <alignment horizontal="center" vertical="center" wrapText="true"/>
    </xf>
    <xf applyAlignment="true" applyBorder="false" applyFill="true" applyFont="true" applyNumberFormat="false" applyProtection="false" borderId="564" fillId="197" fontId="2" numFmtId="0" xfId="0">
      <alignment vertical="center"/>
    </xf>
    <xf applyAlignment="true" applyBorder="false" applyFill="true" applyFont="true" applyNumberFormat="false" applyProtection="false" borderId="565" fillId="198" fontId="1" numFmtId="0" xfId="0">
      <alignment vertical="center"/>
    </xf>
    <xf applyAlignment="true" applyBorder="false" applyFill="true" applyFont="true" applyNumberFormat="false" applyProtection="false" borderId="566" fillId="199" fontId="1" numFmtId="0" xfId="0">
      <alignment vertical="center"/>
    </xf>
    <xf applyAlignment="true" applyBorder="false" applyFill="true" applyFont="true" applyNumberFormat="false" applyProtection="false" borderId="567" fillId="200" fontId="2" numFmtId="0" xfId="0">
      <alignment vertical="center"/>
    </xf>
    <xf applyAlignment="true" applyBorder="false" applyFill="false" applyFont="true" applyNumberFormat="false" applyProtection="false" borderId="568" fillId="0" fontId="1" numFmtId="0" xfId="0">
      <alignment horizontal="center" vertical="center"/>
    </xf>
    <xf applyAlignment="true" applyBorder="false" applyFill="false" applyFont="true" applyNumberFormat="false" applyProtection="false" borderId="569" fillId="0" fontId="5" numFmtId="0" xfId="0">
      <alignment horizontal="center" vertical="center" wrapText="true"/>
    </xf>
    <xf applyAlignment="true" applyBorder="false" applyFill="false" applyFont="true" applyNumberFormat="false" applyProtection="false" borderId="570" fillId="0" fontId="5" numFmtId="0" xfId="0">
      <alignment horizontal="center" vertical="center"/>
    </xf>
    <xf applyAlignment="true" applyBorder="false" applyFill="true" applyFont="true" applyNumberFormat="false" applyProtection="false" borderId="571" fillId="201" fontId="7" numFmtId="0" xfId="0">
      <alignment horizontal="center" vertical="center" wrapText="true"/>
    </xf>
    <xf applyAlignment="true" applyBorder="false" applyFill="true" applyFont="true" applyNumberFormat="false" applyProtection="false" borderId="572" fillId="202" fontId="7" numFmtId="0" xfId="0">
      <alignment horizontal="center" vertical="center"/>
    </xf>
    <xf applyAlignment="true" applyBorder="false" applyFill="true" applyFont="true" applyNumberFormat="true" applyProtection="false" borderId="573" fillId="203" fontId="7" numFmtId="391" xfId="0">
      <alignment horizontal="center" vertical="center"/>
    </xf>
    <xf applyAlignment="true" applyBorder="false" applyFill="true" applyFont="true" applyNumberFormat="true" applyProtection="false" borderId="574" fillId="204" fontId="7" numFmtId="392" xfId="0">
      <alignment horizontal="right" vertical="center" wrapText="true"/>
    </xf>
    <xf applyAlignment="true" applyBorder="false" applyFill="true" applyFont="true" applyNumberFormat="true" applyProtection="false" borderId="575" fillId="205" fontId="7" numFmtId="393" xfId="0">
      <alignment horizontal="center" vertical="center"/>
    </xf>
    <xf applyAlignment="true" applyBorder="false" applyFill="true" applyFont="true" applyNumberFormat="true" applyProtection="false" borderId="576" fillId="206" fontId="7" numFmtId="394" xfId="0">
      <alignment horizontal="right" vertical="center"/>
    </xf>
    <xf applyAlignment="true" applyBorder="false" applyFill="false" applyFont="true" applyNumberFormat="true" applyProtection="false" borderId="577" fillId="0" fontId="3" numFmtId="395" xfId="0">
      <alignment horizontal="right" vertical="center" wrapText="true"/>
    </xf>
    <xf applyAlignment="true" applyBorder="false" applyFill="false" applyFont="true" applyNumberFormat="false" applyProtection="false" borderId="578" fillId="0" fontId="3" numFmtId="0" xfId="0">
      <alignment horizontal="left" vertical="center" wrapText="true"/>
    </xf>
    <xf applyAlignment="true" applyBorder="false" applyFill="false" applyFont="true" applyNumberFormat="true" applyProtection="false" borderId="579" fillId="0" fontId="3" numFmtId="396" xfId="0">
      <alignment horizontal="center" vertical="center" wrapText="true"/>
    </xf>
    <xf applyAlignment="false" applyBorder="false" applyFill="false" applyFont="false" applyNumberFormat="false" applyProtection="false" borderId="580" fillId="0" fontId="0" numFmtId="0" xfId="0">
      <alignment/>
    </xf>
    <xf applyAlignment="true" applyBorder="false" applyFill="true" applyFont="true" applyNumberFormat="false" applyProtection="false" borderId="581" fillId="207" fontId="7" numFmtId="0" xfId="0">
      <alignment horizontal="center" vertical="center" wrapText="true"/>
    </xf>
    <xf applyAlignment="true" applyBorder="false" applyFill="true" applyFont="true" applyNumberFormat="true" applyProtection="false" borderId="582" fillId="208" fontId="7" numFmtId="397" xfId="0">
      <alignment horizontal="right" vertical="center" wrapText="true"/>
    </xf>
    <xf applyAlignment="true" applyBorder="false" applyFill="true" applyFont="true" applyNumberFormat="true" applyProtection="false" borderId="583" fillId="209" fontId="7" numFmtId="398" xfId="0">
      <alignment horizontal="right" vertical="center" wrapText="true"/>
    </xf>
    <xf applyAlignment="true" applyBorder="false" applyFill="true" applyFont="true" applyNumberFormat="true" applyProtection="false" borderId="584" fillId="210" fontId="7" numFmtId="399" xfId="0">
      <alignment horizontal="right" vertical="center" wrapText="true"/>
    </xf>
    <xf applyAlignment="true" applyBorder="false" applyFill="false" applyFont="true" applyNumberFormat="false" applyProtection="false" borderId="585" fillId="0" fontId="21" numFmtId="0" xfId="0">
      <alignment vertical="center" wrapText="true"/>
    </xf>
    <xf applyAlignment="true" applyBorder="false" applyFill="false" applyFont="true" applyNumberFormat="false" applyProtection="false" borderId="586" fillId="0" fontId="21" numFmtId="0" xfId="0">
      <alignment horizontal="center" vertical="center"/>
    </xf>
    <xf applyAlignment="true" applyBorder="false" applyFill="false" applyFont="true" applyNumberFormat="true" applyProtection="false" borderId="587" fillId="0" fontId="21" numFmtId="400" xfId="0">
      <alignment horizontal="center" vertical="center" wrapText="true"/>
    </xf>
    <xf applyAlignment="true" applyBorder="false" applyFill="false" applyFont="true" applyNumberFormat="false" applyProtection="false" borderId="588" fillId="0" fontId="38" numFmtId="0" xfId="0">
      <alignment vertical="center"/>
    </xf>
    <xf applyAlignment="true" applyBorder="false" applyFill="false" applyFont="true" applyNumberFormat="true" applyProtection="false" borderId="589" fillId="0" fontId="21" numFmtId="401" xfId="0">
      <alignment horizontal="right" vertical="center"/>
    </xf>
    <xf applyAlignment="true" applyBorder="false" applyFill="false" applyFont="true" applyNumberFormat="false" applyProtection="false" borderId="590" fillId="0" fontId="38" numFmtId="0" xfId="0">
      <alignment vertical="center" wrapText="true"/>
    </xf>
    <xf applyAlignment="true" applyBorder="false" applyFill="false" applyFont="true" applyNumberFormat="false" applyProtection="false" borderId="591" fillId="0" fontId="38" numFmtId="0" xfId="0">
      <alignment horizontal="center" vertical="center"/>
    </xf>
    <xf applyAlignment="true" applyBorder="false" applyFill="false" applyFont="true" applyNumberFormat="false" applyProtection="false" borderId="592" fillId="0" fontId="21" numFmtId="0" xfId="0">
      <alignment horizontal="center" vertical="center" wrapText="true"/>
    </xf>
    <xf applyAlignment="true" applyBorder="false" applyFill="false" applyFont="true" applyNumberFormat="true" applyProtection="false" borderId="593" fillId="0" fontId="21" numFmtId="402" xfId="0">
      <alignment horizontal="center" vertical="center"/>
    </xf>
    <xf applyAlignment="true" applyBorder="false" applyFill="false" applyFont="true" applyNumberFormat="true" applyProtection="false" borderId="594" fillId="0" fontId="21" numFmtId="403" xfId="0">
      <alignment horizontal="right" vertical="center"/>
    </xf>
    <xf applyAlignment="true" applyBorder="false" applyFill="false" applyFont="true" applyNumberFormat="false" applyProtection="false" borderId="595" fillId="0" fontId="21" numFmtId="0" xfId="0">
      <alignment vertical="center" wrapText="true"/>
    </xf>
    <xf applyAlignment="true" applyBorder="false" applyFill="false" applyFont="true" applyNumberFormat="true" applyProtection="false" borderId="596" fillId="0" fontId="21" numFmtId="404" xfId="0">
      <alignment horizontal="center" vertical="center" wrapText="true"/>
    </xf>
    <xf applyAlignment="true" applyBorder="false" applyFill="false" applyFont="true" applyNumberFormat="false" applyProtection="false" borderId="597" fillId="0" fontId="21" numFmtId="0" xfId="0">
      <alignment horizontal="center" vertical="center"/>
    </xf>
    <xf applyAlignment="true" applyBorder="false" applyFill="false" applyFont="true" applyNumberFormat="false" applyProtection="false" borderId="598" fillId="0" fontId="38" numFmtId="0" xfId="0">
      <alignment vertical="center"/>
    </xf>
    <xf applyAlignment="true" applyBorder="false" applyFill="false" applyFont="true" applyNumberFormat="false" applyProtection="false" borderId="599" fillId="0" fontId="38" numFmtId="0" xfId="0">
      <alignment vertical="center" wrapText="true"/>
    </xf>
    <xf applyAlignment="true" applyBorder="false" applyFill="false" applyFont="true" applyNumberFormat="true" applyProtection="false" borderId="600" fillId="0" fontId="38" numFmtId="405" xfId="0">
      <alignment horizontal="center" vertical="center"/>
    </xf>
    <xf applyAlignment="true" applyBorder="false" applyFill="false" applyFont="true" applyNumberFormat="false" applyProtection="false" borderId="601" fillId="0" fontId="38" numFmtId="0" xfId="0">
      <alignment horizontal="center" vertical="center"/>
    </xf>
    <xf applyAlignment="true" applyBorder="false" applyFill="false" applyFont="true" applyNumberFormat="true" applyProtection="false" borderId="602" fillId="0" fontId="21" numFmtId="406" xfId="0">
      <alignment horizontal="right" vertical="center" wrapText="true"/>
    </xf>
    <xf applyAlignment="true" applyBorder="false" applyFill="false" applyFont="true" applyNumberFormat="true" applyProtection="false" borderId="603" fillId="0" fontId="21" numFmtId="407" xfId="0">
      <alignment horizontal="right" vertical="center" wrapText="true"/>
    </xf>
    <xf applyAlignment="true" applyBorder="false" applyFill="false" applyFont="true" applyNumberFormat="false" applyProtection="false" borderId="604" fillId="0" fontId="21" numFmtId="0" xfId="0">
      <alignment horizontal="left" vertical="center" wrapText="true"/>
    </xf>
    <xf applyAlignment="true" applyBorder="false" applyFill="false" applyFont="true" applyNumberFormat="false" applyProtection="false" borderId="605" fillId="0" fontId="21" numFmtId="0" xfId="0">
      <alignment horizontal="center" vertical="center" wrapText="true"/>
    </xf>
    <xf applyAlignment="true" applyBorder="false" applyFill="false" applyFont="true" applyNumberFormat="true" applyProtection="false" borderId="606" fillId="0" fontId="21" numFmtId="408" xfId="0">
      <alignment horizontal="center" vertical="center" wrapText="true"/>
    </xf>
    <xf applyAlignment="true" applyBorder="false" applyFill="false" applyFont="true" applyNumberFormat="true" applyProtection="false" borderId="607" fillId="0" fontId="21" numFmtId="409" xfId="0">
      <alignment horizontal="left" vertical="center" wrapText="true"/>
    </xf>
    <xf applyAlignment="true" applyBorder="false" applyFill="false" applyFont="true" applyNumberFormat="true" applyProtection="false" borderId="608" fillId="0" fontId="21" numFmtId="410" xfId="0">
      <alignment vertical="center" wrapText="true"/>
    </xf>
    <xf applyAlignment="true" applyBorder="false" applyFill="false" applyFont="true" applyNumberFormat="false" applyProtection="false" borderId="609" fillId="0" fontId="38" numFmtId="0" xfId="0">
      <alignment vertical="center"/>
    </xf>
    <xf applyAlignment="true" applyBorder="false" applyFill="false" applyFont="true" applyNumberFormat="false" applyProtection="false" borderId="610" fillId="0" fontId="38" numFmtId="0" xfId="0">
      <alignment vertical="center"/>
    </xf>
    <xf applyAlignment="true" applyBorder="false" applyFill="false" applyFont="true" applyNumberFormat="false" applyProtection="false" borderId="611" fillId="0" fontId="38" numFmtId="0" xfId="0">
      <alignment vertical="center" wrapText="true"/>
    </xf>
    <xf applyAlignment="true" applyBorder="false" applyFill="false" applyFont="true" applyNumberFormat="true" applyProtection="false" borderId="612" fillId="0" fontId="38" numFmtId="411" xfId="0">
      <alignment horizontal="center" vertical="center"/>
    </xf>
    <xf applyAlignment="true" applyBorder="false" applyFill="false" applyFont="true" applyNumberFormat="false" applyProtection="false" borderId="613" fillId="0" fontId="38" numFmtId="0" xfId="0">
      <alignment horizontal="center" vertical="center"/>
    </xf>
    <xf applyAlignment="true" applyBorder="false" applyFill="false" applyFont="true" applyNumberFormat="false" applyProtection="false" borderId="614" fillId="0" fontId="21" numFmtId="0" xfId="0">
      <alignment vertical="center" wrapText="true"/>
    </xf>
    <xf applyAlignment="true" applyBorder="false" applyFill="false" applyFont="true" applyNumberFormat="false" applyProtection="false" borderId="615" fillId="0" fontId="20" numFmtId="0" xfId="0">
      <alignment vertical="center" wrapText="true"/>
    </xf>
    <xf applyAlignment="true" applyBorder="false" applyFill="false" applyFont="true" applyNumberFormat="false" applyProtection="false" borderId="616" fillId="0" fontId="21" numFmtId="0" xfId="0">
      <alignment vertical="center"/>
    </xf>
    <xf applyAlignment="true" applyBorder="false" applyFill="false" applyFont="true" applyNumberFormat="false" applyProtection="false" borderId="617" fillId="0" fontId="39" numFmtId="0" xfId="0">
      <alignment vertical="center" wrapText="true"/>
    </xf>
    <xf applyAlignment="true" applyBorder="false" applyFill="false" applyFont="true" applyNumberFormat="false" applyProtection="false" borderId="618" fillId="0" fontId="40" numFmtId="0" xfId="0">
      <alignment horizontal="center" vertical="center" wrapText="true"/>
    </xf>
    <xf applyAlignment="true" applyBorder="false" applyFill="true" applyFont="true" applyNumberFormat="false" applyProtection="false" borderId="619" fillId="211" fontId="22" numFmtId="0" xfId="0">
      <alignment horizontal="center" vertical="center" wrapText="true"/>
    </xf>
    <xf applyAlignment="true" applyBorder="false" applyFill="true" applyFont="true" applyNumberFormat="true" applyProtection="false" borderId="620" fillId="212" fontId="22" numFmtId="412" xfId="0">
      <alignment horizontal="center" vertical="center" wrapText="true"/>
    </xf>
    <xf applyAlignment="true" applyBorder="false" applyFill="true" applyFont="true" applyNumberFormat="true" applyProtection="false" borderId="621" fillId="213" fontId="22" numFmtId="413" xfId="0">
      <alignment horizontal="right" vertical="center" wrapText="true"/>
    </xf>
    <xf applyAlignment="true" applyBorder="false" applyFill="true" applyFont="true" applyNumberFormat="false" applyProtection="false" borderId="622" fillId="214" fontId="22" numFmtId="0" xfId="0">
      <alignment horizontal="center" vertical="center" wrapText="true"/>
    </xf>
    <xf applyAlignment="true" applyBorder="false" applyFill="true" applyFont="true" applyNumberFormat="true" applyProtection="false" borderId="623" fillId="215" fontId="22" numFmtId="414" xfId="0">
      <alignment horizontal="center" vertical="center"/>
    </xf>
    <xf applyAlignment="true" applyBorder="false" applyFill="true" applyFont="true" applyNumberFormat="true" applyProtection="false" borderId="624" fillId="216" fontId="22" numFmtId="415" xfId="0">
      <alignment horizontal="center" vertical="center" wrapText="true"/>
    </xf>
    <xf applyAlignment="true" applyBorder="false" applyFill="false" applyFont="true" applyNumberFormat="false" applyProtection="false" borderId="625" fillId="0" fontId="38" numFmtId="0" xfId="0">
      <alignment horizontal="center" vertical="center"/>
    </xf>
    <xf applyAlignment="true" applyBorder="false" applyFill="false" applyFont="true" applyNumberFormat="false" applyProtection="false" borderId="626" fillId="0" fontId="21" numFmtId="0" xfId="0">
      <alignment horizontal="center" vertical="center"/>
    </xf>
    <xf applyAlignment="true" applyBorder="false" applyFill="false" applyFont="true" applyNumberFormat="false" applyProtection="false" borderId="627" fillId="0" fontId="21" numFmtId="0" xfId="0">
      <alignment vertical="center" wrapText="true"/>
    </xf>
    <xf applyAlignment="true" applyBorder="false" applyFill="false" applyFont="true" applyNumberFormat="true" applyProtection="false" borderId="628" fillId="0" fontId="21" numFmtId="416" xfId="0">
      <alignment horizontal="right" vertical="center"/>
    </xf>
    <xf applyAlignment="true" applyBorder="false" applyFill="false" applyFont="true" applyNumberFormat="false" applyProtection="false" borderId="629" fillId="0" fontId="19" numFmtId="0" xfId="0">
      <alignment horizontal="left" vertical="center"/>
    </xf>
    <xf applyAlignment="true" applyBorder="false" applyFill="false" applyFont="true" applyNumberFormat="true" applyProtection="false" borderId="630" fillId="0" fontId="19" numFmtId="417" xfId="0">
      <alignment horizontal="center" vertical="center"/>
    </xf>
    <xf applyAlignment="true" applyBorder="false" applyFill="false" applyFont="true" applyNumberFormat="false" applyProtection="false" borderId="631" fillId="0" fontId="19" numFmtId="0" xfId="0">
      <alignment horizontal="center" vertical="bottom"/>
    </xf>
    <xf applyAlignment="true" applyBorder="false" applyFill="false" applyFont="true" applyNumberFormat="false" applyProtection="false" borderId="632" fillId="0" fontId="19" numFmtId="0" xfId="0">
      <alignment horizontal="center" vertical="center"/>
    </xf>
    <xf applyAlignment="true" applyBorder="false" applyFill="true" applyFont="true" applyNumberFormat="false" applyProtection="false" borderId="633" fillId="217" fontId="22" numFmtId="0" xfId="0">
      <alignment horizontal="center" vertical="center"/>
    </xf>
    <xf applyAlignment="true" applyBorder="false" applyFill="true" applyFont="true" applyNumberFormat="false" applyProtection="false" borderId="634" fillId="218" fontId="22" numFmtId="0" xfId="0">
      <alignment horizontal="center" vertical="center"/>
    </xf>
    <xf applyAlignment="true" applyBorder="false" applyFill="true" applyFont="true" applyNumberFormat="false" applyProtection="false" borderId="635" fillId="219" fontId="22" numFmtId="0" xfId="0">
      <alignment horizontal="center" vertical="center"/>
    </xf>
    <xf applyAlignment="true" applyBorder="false" applyFill="false" applyFont="true" applyNumberFormat="false" applyProtection="false" borderId="636" fillId="0" fontId="19" numFmtId="0" xfId="0">
      <alignment horizontal="left" vertical="center" wrapText="true"/>
    </xf>
    <xf applyAlignment="true" applyBorder="false" applyFill="false" applyFont="true" applyNumberFormat="false" applyProtection="false" borderId="637" fillId="0" fontId="19" numFmtId="0" xfId="0">
      <alignment horizontal="left" vertical="center" wrapText="true"/>
    </xf>
    <xf applyAlignment="true" applyBorder="false" applyFill="false" applyFont="true" applyNumberFormat="false" applyProtection="false" borderId="638" fillId="0" fontId="19" numFmtId="0" xfId="0">
      <alignment horizontal="center" vertical="center"/>
    </xf>
    <xf applyAlignment="true" applyBorder="false" applyFill="false" applyFont="true" applyNumberFormat="true" applyProtection="false" borderId="639" fillId="0" fontId="19" numFmtId="418" xfId="0">
      <alignment horizontal="center" vertical="center"/>
    </xf>
    <xf applyAlignment="true" applyBorder="false" applyFill="false" applyFont="true" applyNumberFormat="true" applyProtection="false" borderId="640" fillId="0" fontId="19" numFmtId="419" xfId="0">
      <alignment horizontal="center" vertical="center"/>
    </xf>
    <xf applyAlignment="true" applyBorder="false" applyFill="false" applyFont="true" applyNumberFormat="false" applyProtection="false" borderId="641" fillId="0" fontId="1" numFmtId="0" xfId="0">
      <alignment vertical="center"/>
    </xf>
    <xf applyAlignment="true" applyBorder="false" applyFill="false" applyFont="true" applyNumberFormat="false" applyProtection="false" borderId="642" fillId="0" fontId="19" numFmtId="0" xfId="0">
      <alignment horizontal="center" vertical="bottom"/>
    </xf>
    <xf applyAlignment="true" applyBorder="false" applyFill="false" applyFont="true" applyNumberFormat="false" applyProtection="false" borderId="643" fillId="0" fontId="1" numFmtId="0" xfId="0">
      <alignment vertical="center"/>
    </xf>
    <xf applyAlignment="true" applyBorder="false" applyFill="false" applyFont="true" applyNumberFormat="false" applyProtection="false" borderId="644" fillId="0" fontId="22" numFmtId="0" xfId="0">
      <alignment horizontal="left" vertical="center"/>
    </xf>
    <xf applyAlignment="true" applyBorder="false" applyFill="false" applyFont="true" applyNumberFormat="true" applyProtection="false" borderId="645" fillId="0" fontId="1" numFmtId="420" xfId="0">
      <alignment vertical="center"/>
    </xf>
    <xf applyAlignment="true" applyBorder="false" applyFill="false" applyFont="true" applyNumberFormat="true" applyProtection="false" borderId="646" fillId="0" fontId="22" numFmtId="421" xfId="0">
      <alignment horizontal="center" vertical="center"/>
    </xf>
    <xf applyAlignment="true" applyBorder="false" applyFill="true" applyFont="true" applyNumberFormat="true" applyProtection="false" borderId="647" fillId="220" fontId="22" numFmtId="422" xfId="0">
      <alignment horizontal="center" vertical="center" wrapText="true"/>
    </xf>
    <xf applyAlignment="true" applyBorder="false" applyFill="false" applyFont="true" applyNumberFormat="false" applyProtection="false" borderId="648" fillId="0" fontId="41" numFmtId="0" xfId="0">
      <alignment vertical="center" wrapText="true"/>
    </xf>
    <xf applyAlignment="true" applyBorder="false" applyFill="false" applyFont="true" applyNumberFormat="false" applyProtection="false" borderId="649" fillId="0" fontId="1" numFmtId="0" xfId="0">
      <alignment vertical="center" wrapText="true"/>
    </xf>
    <xf applyAlignment="true" applyBorder="false" applyFill="true" applyFont="true" applyNumberFormat="false" applyProtection="false" borderId="650" fillId="221" fontId="19" numFmtId="0" xfId="0">
      <alignment horizontal="center" vertical="center" wrapText="true"/>
    </xf>
    <xf applyAlignment="true" applyBorder="false" applyFill="true" applyFont="true" applyNumberFormat="false" applyProtection="false" borderId="651" fillId="222" fontId="22" numFmtId="0" xfId="0">
      <alignment horizontal="left" vertical="center" wrapText="true"/>
    </xf>
    <xf applyAlignment="true" applyBorder="false" applyFill="true" applyFont="true" applyNumberFormat="true" applyProtection="false" borderId="652" fillId="223" fontId="19" numFmtId="423" xfId="0">
      <alignment horizontal="center" vertical="center"/>
    </xf>
    <xf applyAlignment="true" applyBorder="false" applyFill="true" applyFont="true" applyNumberFormat="true" applyProtection="false" borderId="653" fillId="224" fontId="19" numFmtId="424" xfId="0">
      <alignment horizontal="center" vertical="center" wrapText="true"/>
    </xf>
    <xf applyAlignment="true" applyBorder="false" applyFill="true" applyFont="true" applyNumberFormat="true" applyProtection="false" borderId="654" fillId="225" fontId="19" numFmtId="425" xfId="0">
      <alignment horizontal="center" vertical="center" wrapText="true"/>
    </xf>
    <xf applyAlignment="true" applyBorder="false" applyFill="false" applyFont="true" applyNumberFormat="false" applyProtection="false" borderId="655" fillId="0" fontId="21" numFmtId="0" xfId="0">
      <alignment horizontal="center" vertical="center"/>
    </xf>
    <xf applyAlignment="true" applyBorder="false" applyFill="false" applyFont="true" applyNumberFormat="false" applyProtection="false" borderId="656" fillId="0" fontId="21" numFmtId="0" xfId="0">
      <alignment horizontal="left" vertical="center" wrapText="true"/>
    </xf>
    <xf applyAlignment="true" applyBorder="false" applyFill="false" applyFont="true" applyNumberFormat="false" applyProtection="false" borderId="657" fillId="0" fontId="42" numFmtId="0" xfId="0">
      <alignment horizontal="left" vertical="center" wrapText="true"/>
    </xf>
    <xf applyAlignment="true" applyBorder="false" applyFill="false" applyFont="true" applyNumberFormat="false" applyProtection="false" borderId="658" fillId="0" fontId="38" numFmtId="0" xfId="0">
      <alignment horizontal="center" vertical="center"/>
    </xf>
    <xf applyAlignment="true" applyBorder="false" applyFill="true" applyFont="true" applyNumberFormat="false" applyProtection="false" borderId="659" fillId="226" fontId="19" numFmtId="0" xfId="0">
      <alignment horizontal="center" vertical="center" wrapText="true"/>
    </xf>
    <xf applyAlignment="true" applyBorder="false" applyFill="true" applyFont="true" applyNumberFormat="false" applyProtection="false" borderId="660" fillId="227" fontId="22" numFmtId="0" xfId="0">
      <alignment horizontal="left" vertical="center" wrapText="true"/>
    </xf>
    <xf applyAlignment="true" applyBorder="false" applyFill="true" applyFont="true" applyNumberFormat="false" applyProtection="false" borderId="661" fillId="228" fontId="19" numFmtId="0" xfId="0">
      <alignment horizontal="center" vertical="center" wrapText="true"/>
    </xf>
    <xf applyAlignment="true" applyBorder="false" applyFill="true" applyFont="true" applyNumberFormat="true" applyProtection="false" borderId="662" fillId="229" fontId="19" numFmtId="426" xfId="0">
      <alignment horizontal="center" vertical="center"/>
    </xf>
    <xf applyAlignment="true" applyBorder="false" applyFill="true" applyFont="true" applyNumberFormat="false" applyProtection="false" borderId="663" fillId="230" fontId="19" numFmtId="0" xfId="0">
      <alignment horizontal="left" vertical="center" wrapText="true"/>
    </xf>
    <xf applyAlignment="true" applyBorder="false" applyFill="true" applyFont="true" applyNumberFormat="true" applyProtection="false" borderId="664" fillId="231" fontId="22" numFmtId="427" xfId="0">
      <alignment horizontal="center" vertical="center"/>
    </xf>
    <xf applyAlignment="true" applyBorder="false" applyFill="false" applyFont="true" applyNumberFormat="false" applyProtection="false" borderId="665" fillId="0" fontId="19" numFmtId="0" xfId="0">
      <alignment horizontal="left" vertical="center" wrapText="true"/>
    </xf>
    <xf applyAlignment="true" applyBorder="false" applyFill="false" applyFont="true" applyNumberFormat="false" applyProtection="false" borderId="666" fillId="0" fontId="22" numFmtId="0" xfId="0">
      <alignment horizontal="left" vertical="center" wrapText="true"/>
    </xf>
    <xf applyAlignment="true" applyBorder="false" applyFill="false" applyFont="true" applyNumberFormat="false" applyProtection="false" borderId="667" fillId="0" fontId="19" numFmtId="0" xfId="0">
      <alignment horizontal="center" vertical="center" wrapText="true"/>
    </xf>
    <xf applyAlignment="true" applyBorder="false" applyFill="false" applyFont="true" applyNumberFormat="false" applyProtection="false" borderId="668" fillId="0" fontId="22" numFmtId="0" xfId="0">
      <alignment horizontal="center" vertical="center" wrapText="true"/>
    </xf>
    <xf applyAlignment="true" applyBorder="false" applyFill="false" applyFont="true" applyNumberFormat="false" applyProtection="false" borderId="669" fillId="0" fontId="19" numFmtId="0" xfId="0">
      <alignment horizontal="center" vertical="center" wrapText="true"/>
    </xf>
    <xf applyAlignment="true" applyBorder="false" applyFill="true" applyFont="true" applyNumberFormat="false" applyProtection="false" borderId="670" fillId="232" fontId="22" numFmtId="0" xfId="0">
      <alignment horizontal="center" vertical="center"/>
    </xf>
    <xf applyAlignment="true" applyBorder="false" applyFill="true" applyFont="true" applyNumberFormat="true" applyProtection="false" borderId="671" fillId="233" fontId="22" numFmtId="428" xfId="0">
      <alignment horizontal="center" vertical="center"/>
    </xf>
    <xf applyAlignment="true" applyBorder="false" applyFill="true" applyFont="true" applyNumberFormat="true" applyProtection="false" borderId="672" fillId="234" fontId="19" numFmtId="429" xfId="0">
      <alignment horizontal="center" vertical="center"/>
    </xf>
  </cellXfs>
  <cellStyles count="1">
    <cellStyle builtinId="0" name="Normal" xfId="0"/>
  </cellStyles>
  <dxfs count="0"/>
  <tableStyles count="0" defaultPivotStyle="PivotStyleLight16" defaultTableStyle="TableStyleMedium2"/>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arget="styles.xml" Type="http://schemas.openxmlformats.org/officeDocument/2006/relationships/styles"></Relationship><Relationship Id="rId2" Target="theme/theme1.xml" Type="http://schemas.openxmlformats.org/officeDocument/2006/relationships/theme"></Relationship><Relationship Id="rId4" Target="sharedStrings.xml" Type="http://schemas.openxmlformats.org/officeDocument/2006/relationships/sharedStrings"></Relationship><Relationship Id="rId5" Target="worksheets/sheet2.xml" Type="http://schemas.openxmlformats.org/officeDocument/2006/relationships/worksheet"></Relationship><Relationship Id="rId6" Target="worksheets/sheet3.xml" Type="http://schemas.openxmlformats.org/officeDocument/2006/relationships/worksheet"></Relationship><Relationship Id="rId7" Target="worksheets/sheet4.xml" Type="http://schemas.openxmlformats.org/officeDocument/2006/relationships/worksheet"></Relationship><Relationship Id="rId8" Target="worksheets/sheet5.xml" Type="http://schemas.openxmlformats.org/officeDocument/2006/relationships/worksheet"></Relationship><Relationship Id="rId9" Target="worksheets/sheet6.xml" Type="http://schemas.openxmlformats.org/officeDocument/2006/relationships/worksheet"></Relationship><Relationship Id="rId10" Target="worksheets/sheet7.xml" Type="http://schemas.openxmlformats.org/officeDocument/2006/relationships/worksheet"></Relationship><Relationship Id="rId11" Target="worksheets/sheet8.xml" Type="http://schemas.openxmlformats.org/officeDocument/2006/relationships/worksheet"></Relationship><Relationship Id="rId12" Target="worksheets/sheet9.xml" Type="http://schemas.openxmlformats.org/officeDocument/2006/relationships/worksheet"></Relationship><Relationship Id="rId13" Target="worksheets/sheet10.xml" Type="http://schemas.openxmlformats.org/officeDocument/2006/relationships/worksheet"></Relationship><Relationship Id="rId14" Target="worksheets/sheet11.xml" Type="http://schemas.openxmlformats.org/officeDocument/2006/relationships/worksheet"></Relationship><Relationship Id="rId15" Target="worksheets/sheet12.xml" Type="http://schemas.openxmlformats.org/officeDocument/2006/relationships/worksheet"></Relationship><Relationship Id="rId16" Target="worksheets/sheet13.xml" Type="http://schemas.openxmlformats.org/officeDocument/2006/relationships/worksheet"></Relationship><Relationship Id="rId17" Target="worksheets/sheet14.xml" Type="http://schemas.openxmlformats.org/officeDocument/2006/relationships/worksheet"></Relationship><Relationship Id="rId18" Target="worksheets/sheet15.xml" Type="http://schemas.openxmlformats.org/officeDocument/2006/relationships/worksheet"></Relationship><Relationship Id="rId19" Target="worksheets/sheet16.xml" Type="http://schemas.openxmlformats.org/officeDocument/2006/relationships/worksheet"></Relationship><Relationship Id="rId20" Target="worksheets/sheet17.xml" Type="http://schemas.openxmlformats.org/officeDocument/2006/relationships/worksheet"></Relationship><Relationship Id="rId21" Target="worksheets/sheet18.xml" Type="http://schemas.openxmlformats.org/officeDocument/2006/relationships/worksheet"></Relationship><Relationship Id="rId22" Target="worksheets/sheet19.xml" Type="http://schemas.openxmlformats.org/officeDocument/2006/relationships/worksheet"></Relationship><Relationship Id="rId23" Target="worksheets/sheet20.xml" Type="http://schemas.openxmlformats.org/officeDocument/2006/relationships/worksheet"></Relationship><Relationship Id="rId24" Target="worksheets/sheet21.xml" Type="http://schemas.openxmlformats.org/officeDocument/2006/relationships/worksheet"></Relationship><Relationship Id="rId25" Target="worksheets/sheet22.xml" Type="http://schemas.openxmlformats.org/officeDocument/2006/relationships/worksheet"></Relationship><Relationship Id="rId26" Target="worksheets/sheet23.xml" Type="http://schemas.openxmlformats.org/officeDocument/2006/relationships/worksheet"></Relationship><Relationship Id="rId27" Target="worksheets/sheet24.xml" Type="http://schemas.openxmlformats.org/officeDocument/2006/relationships/worksheet"></Relationship><Relationship Id="rId28" Target="worksheets/sheet25.xml" Type="http://schemas.openxmlformats.org/officeDocument/2006/relationships/worksheet"></Relationship><Relationship Id="rId29" Target="worksheets/sheet26.xml" Type="http://schemas.openxmlformats.org/officeDocument/2006/relationships/worksheet"></Relationship><Relationship Id="rId30" Target="worksheets/sheet27.xml" Type="http://schemas.openxmlformats.org/officeDocument/2006/relationships/worksheet"></Relationship><Relationship Id="rId31" Target="worksheets/sheet28.xml" Type="http://schemas.openxmlformats.org/officeDocument/2006/relationships/worksheet"></Relationship><Relationship Id="rId32" Target="worksheets/sheet29.xml" Type="http://schemas.openxmlformats.org/officeDocument/2006/relationships/worksheet"></Relationship><Relationship Id="rId33" Target="worksheets/sheet30.xml" Type="http://schemas.openxmlformats.org/officeDocument/2006/relationships/worksheet"></Relationship></Relationships>
</file>

<file path=xl/drawings/_rels/drawing1.xml.rels><?xml version="1.0" encoding="UTF-8" standalone="yes"?>
<Relationships xmlns="http://schemas.openxmlformats.org/package/2006/relationships"><Relationship Id="rId1" Target="../media/image1.jpeg" Type="http://schemas.openxmlformats.org/officeDocument/2006/relationships/image"></Relationship><Relationship Id="rId2" Target="../media/image2.jpeg" Type="http://schemas.openxmlformats.org/officeDocument/2006/relationships/image"></Relationship><Relationship Id="rId3" Target="../media/image3.jpeg" Type="http://schemas.openxmlformats.org/officeDocument/2006/relationships/image"></Relationship><Relationship Id="rId4" Target="../media/image4.jpeg" Type="http://schemas.openxmlformats.org/officeDocument/2006/relationships/image"></Relationship><Relationship Id="rId5" Target="../media/image5.jpeg" Type="http://schemas.openxmlformats.org/officeDocument/2006/relationships/image"></Relationship><Relationship Id="rId6" Target="../media/image3.jpeg" Type="http://schemas.openxmlformats.org/officeDocument/2006/relationships/image"></Relationship><Relationship Id="rId7" Target="../media/image6.jpeg" Type="http://schemas.openxmlformats.org/officeDocument/2006/relationships/image"></Relationship><Relationship Id="rId8" Target="../media/image4.jpeg" Type="http://schemas.openxmlformats.org/officeDocument/2006/relationships/image"></Relationship><Relationship Id="rId9" Target="../media/image7.jpeg" Type="http://schemas.openxmlformats.org/officeDocument/2006/relationships/image"></Relationship><Relationship Id="rId10" Target="../media/image8.jpeg" Type="http://schemas.openxmlformats.org/officeDocument/2006/relationships/image"></Relationship><Relationship Id="rId11" Target="../media/image3.jpeg" Type="http://schemas.openxmlformats.org/officeDocument/2006/relationships/image"></Relationship><Relationship Id="rId12" Target="../media/image9.jpeg" Type="http://schemas.openxmlformats.org/officeDocument/2006/relationships/image"></Relationship><Relationship Id="rId13" Target="../media/image10.jpeg" Type="http://schemas.openxmlformats.org/officeDocument/2006/relationships/image"></Relationship><Relationship Id="rId14" Target="../media/image11.jpeg" Type="http://schemas.openxmlformats.org/officeDocument/2006/relationships/image"></Relationship><Relationship Id="rId15" Target="../media/image12.jpeg" Type="http://schemas.openxmlformats.org/officeDocument/2006/relationships/image"></Relationship><Relationship Id="rId16" Target="../media/image13.jpeg" Type="http://schemas.openxmlformats.org/officeDocument/2006/relationships/image"></Relationship><Relationship Id="rId17" Target="../media/image14.jpeg" Type="http://schemas.openxmlformats.org/officeDocument/2006/relationships/image"></Relationship><Relationship Id="rId18" Target="../media/image15.jpeg" Type="http://schemas.openxmlformats.org/officeDocument/2006/relationships/image"></Relationship><Relationship Id="rId19" Target="../media/image16.jpeg" Type="http://schemas.openxmlformats.org/officeDocument/2006/relationships/image"></Relationship><Relationship Id="rId20" Target="../media/image17.jpeg" Type="http://schemas.openxmlformats.org/officeDocument/2006/relationships/image"></Relationship><Relationship Id="rId21" Target="../media/image18.jpeg" Type="http://schemas.openxmlformats.org/officeDocument/2006/relationships/image"></Relationship><Relationship Id="rId22" Target="../media/image19.jpeg" Type="http://schemas.openxmlformats.org/officeDocument/2006/relationships/image"></Relationship><Relationship Id="rId23" Target="../media/image20.jpeg" Type="http://schemas.openxmlformats.org/officeDocument/2006/relationships/image"></Relationship><Relationship Id="rId24" Target="../media/image21.jpeg" Type="http://schemas.openxmlformats.org/officeDocument/2006/relationships/image"></Relationship><Relationship Id="rId25" Target="../media/image22.jpeg" Type="http://schemas.openxmlformats.org/officeDocument/2006/relationships/image"></Relationship><Relationship Id="rId26" Target="../media/image3.jpeg" Type="http://schemas.openxmlformats.org/officeDocument/2006/relationships/image"></Relationship><Relationship Id="rId27" Target="../media/image23.jpeg" Type="http://schemas.openxmlformats.org/officeDocument/2006/relationships/image"></Relationship><Relationship Id="rId28" Target="../media/image24.jpeg" Type="http://schemas.openxmlformats.org/officeDocument/2006/relationships/image"></Relationship><Relationship Id="rId29" Target="../media/image25.jpeg" Type="http://schemas.openxmlformats.org/officeDocument/2006/relationships/image"></Relationship><Relationship Id="rId30" Target="../media/image26.jpeg" Type="http://schemas.openxmlformats.org/officeDocument/2006/relationships/image"></Relationship><Relationship Id="rId31" Target="../media/image27.jpeg" Type="http://schemas.openxmlformats.org/officeDocument/2006/relationships/image"></Relationship><Relationship Id="rId32" Target="../media/image28.jpeg" Type="http://schemas.openxmlformats.org/officeDocument/2006/relationships/image"></Relationship><Relationship Id="rId33" Target="../media/image29.jpeg" Type="http://schemas.openxmlformats.org/officeDocument/2006/relationships/image"></Relationship><Relationship Id="rId34" Target="../media/image30.jpeg" Type="http://schemas.openxmlformats.org/officeDocument/2006/relationships/image"></Relationship><Relationship Id="rId35" Target="../media/image31.jpeg" Type="http://schemas.openxmlformats.org/officeDocument/2006/relationships/image"></Relationship><Relationship Id="rId36" Target="../media/image32.jpeg" Type="http://schemas.openxmlformats.org/officeDocument/2006/relationships/image"></Relationship><Relationship Id="rId37" Target="../media/image33.jpeg" Type="http://schemas.openxmlformats.org/officeDocument/2006/relationships/image"></Relationship><Relationship Id="rId38" Target="../media/image34.jpeg" Type="http://schemas.openxmlformats.org/officeDocument/2006/relationships/image"></Relationship><Relationship Id="rId39" Target="../media/image35.jpeg" Type="http://schemas.openxmlformats.org/officeDocument/2006/relationships/image"></Relationship><Relationship Id="rId40" Target="../media/image36.jpeg" Type="http://schemas.openxmlformats.org/officeDocument/2006/relationships/image"></Relationship><Relationship Id="rId41" Target="../media/image37.jpeg" Type="http://schemas.openxmlformats.org/officeDocument/2006/relationships/image"></Relationship><Relationship Id="rId42" Target="../media/image38.jpeg" Type="http://schemas.openxmlformats.org/officeDocument/2006/relationships/image"></Relationship><Relationship Id="rId43" Target="../media/image3.jpeg" Type="http://schemas.openxmlformats.org/officeDocument/2006/relationships/image"></Relationship><Relationship Id="rId44" Target="../media/image39.jpeg" Type="http://schemas.openxmlformats.org/officeDocument/2006/relationships/image"></Relationship><Relationship Id="rId45" Target="../media/image40.jpeg" Type="http://schemas.openxmlformats.org/officeDocument/2006/relationships/image"></Relationship><Relationship Id="rId46" Target="../media/image41.jpeg" Type="http://schemas.openxmlformats.org/officeDocument/2006/relationships/image"></Relationship><Relationship Id="rId47" Target="../media/image42.jpeg" Type="http://schemas.openxmlformats.org/officeDocument/2006/relationships/image"></Relationship><Relationship Id="rId48" Target="../media/image43.jpeg" Type="http://schemas.openxmlformats.org/officeDocument/2006/relationships/image"></Relationship><Relationship Id="rId49" Target="../media/image44.jpeg" Type="http://schemas.openxmlformats.org/officeDocument/2006/relationships/image"></Relationship><Relationship Id="rId50" Target="../media/image45.jpeg" Type="http://schemas.openxmlformats.org/officeDocument/2006/relationships/image"></Relationship><Relationship Id="rId51" Target="../media/image46.jpeg" Type="http://schemas.openxmlformats.org/officeDocument/2006/relationships/image"></Relationship><Relationship Id="rId52" Target="../media/image33.jpeg" Type="http://schemas.openxmlformats.org/officeDocument/2006/relationships/image"></Relationship><Relationship Id="rId53" Target="../media/image47.jpeg" Type="http://schemas.openxmlformats.org/officeDocument/2006/relationships/image"></Relationship><Relationship Id="rId54" Target="../media/image48.jpeg" Type="http://schemas.openxmlformats.org/officeDocument/2006/relationships/image"></Relationship><Relationship Id="rId55" Target="../media/image49.jpeg" Type="http://schemas.openxmlformats.org/officeDocument/2006/relationships/image"></Relationship><Relationship Id="rId56" Target="../media/image50.jpeg" Type="http://schemas.openxmlformats.org/officeDocument/2006/relationships/image"></Relationship><Relationship Id="rId57" Target="../media/image51.jpeg" Type="http://schemas.openxmlformats.org/officeDocument/2006/relationships/image"></Relationship><Relationship Id="rId58" Target="../media/image52.jpeg" Type="http://schemas.openxmlformats.org/officeDocument/2006/relationships/image"></Relationship><Relationship Id="rId59" Target="../media/image53.jpeg" Type="http://schemas.openxmlformats.org/officeDocument/2006/relationships/image"></Relationship><Relationship Id="rId60" Target="../media/image54.jpeg" Type="http://schemas.openxmlformats.org/officeDocument/2006/relationships/image"></Relationship><Relationship Id="rId61" Target="../media/image55.jpeg" Type="http://schemas.openxmlformats.org/officeDocument/2006/relationships/image"></Relationship><Relationship Id="rId62" Target="../media/image56.jpeg" Type="http://schemas.openxmlformats.org/officeDocument/2006/relationships/image"></Relationship><Relationship Id="rId63" Target="../media/image57.jpeg" Type="http://schemas.openxmlformats.org/officeDocument/2006/relationships/image"></Relationship></Relationships>
</file>

<file path=xl/drawings/_rels/drawing10.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_rels/drawing11.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_rels/drawing12.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_rels/drawing13.xml.rels><?xml version="1.0" encoding="UTF-8" standalone="yes"?>
<Relationships xmlns="http://schemas.openxmlformats.org/package/2006/relationships"><Relationship Id="rId1" Target="../media/image27.jpeg" Type="http://schemas.openxmlformats.org/officeDocument/2006/relationships/image"></Relationship><Relationship Id="rId2" Target="../media/image29.jpeg" Type="http://schemas.openxmlformats.org/officeDocument/2006/relationships/image"></Relationship><Relationship Id="rId3" Target="../media/image28.jpeg" Type="http://schemas.openxmlformats.org/officeDocument/2006/relationships/image"></Relationship><Relationship Id="rId4" Target="../media/image12.jpeg" Type="http://schemas.openxmlformats.org/officeDocument/2006/relationships/image"></Relationship><Relationship Id="rId5" Target="../media/image13.jpeg" Type="http://schemas.openxmlformats.org/officeDocument/2006/relationships/image"></Relationship><Relationship Id="rId6" Target="../media/image14.jpeg" Type="http://schemas.openxmlformats.org/officeDocument/2006/relationships/image"></Relationship><Relationship Id="rId7" Target="../media/image63.jpeg" Type="http://schemas.openxmlformats.org/officeDocument/2006/relationships/image"></Relationship><Relationship Id="rId8" Target="../media/image24.jpeg" Type="http://schemas.openxmlformats.org/officeDocument/2006/relationships/image"></Relationship><Relationship Id="rId9" Target="../media/image26.jpeg" Type="http://schemas.openxmlformats.org/officeDocument/2006/relationships/image"></Relationship><Relationship Id="rId10" Target="../media/image64.jpeg" Type="http://schemas.openxmlformats.org/officeDocument/2006/relationships/image"></Relationship><Relationship Id="rId11" Target="../media/image30.jpeg" Type="http://schemas.openxmlformats.org/officeDocument/2006/relationships/image"></Relationship><Relationship Id="rId12" Target="../media/image16.jpeg" Type="http://schemas.openxmlformats.org/officeDocument/2006/relationships/image"></Relationship><Relationship Id="rId13" Target="../media/image27.jpeg" Type="http://schemas.openxmlformats.org/officeDocument/2006/relationships/image"></Relationship><Relationship Id="rId14" Target="../media/image29.jpeg" Type="http://schemas.openxmlformats.org/officeDocument/2006/relationships/image"></Relationship><Relationship Id="rId15" Target="../media/image28.jpeg" Type="http://schemas.openxmlformats.org/officeDocument/2006/relationships/image"></Relationship><Relationship Id="rId16" Target="../media/image30.jpeg" Type="http://schemas.openxmlformats.org/officeDocument/2006/relationships/image"></Relationship><Relationship Id="rId17" Target="../media/image32.jpeg" Type="http://schemas.openxmlformats.org/officeDocument/2006/relationships/image"></Relationship><Relationship Id="rId18" Target="../media/image29.jpeg" Type="http://schemas.openxmlformats.org/officeDocument/2006/relationships/image"></Relationship><Relationship Id="rId19" Target="../media/image28.jpeg" Type="http://schemas.openxmlformats.org/officeDocument/2006/relationships/image"></Relationship><Relationship Id="rId20" Target="../media/image30.jpeg" Type="http://schemas.openxmlformats.org/officeDocument/2006/relationships/image"></Relationship><Relationship Id="rId21" Target="../media/image16.jpeg" Type="http://schemas.openxmlformats.org/officeDocument/2006/relationships/image"></Relationship><Relationship Id="rId22" Target="../media/image59.jpeg" Type="http://schemas.openxmlformats.org/officeDocument/2006/relationships/image"></Relationship></Relationships>
</file>

<file path=xl/drawings/_rels/drawing14.xml.rels><?xml version="1.0" encoding="UTF-8" standalone="yes"?>
<Relationships xmlns="http://schemas.openxmlformats.org/package/2006/relationships"><Relationship Id="rId1" Target="../media/image16.jpeg" Type="http://schemas.openxmlformats.org/officeDocument/2006/relationships/image"></Relationship><Relationship Id="rId2" Target="../media/image26.jpeg" Type="http://schemas.openxmlformats.org/officeDocument/2006/relationships/image"></Relationship><Relationship Id="rId3" Target="../media/image63.jpeg" Type="http://schemas.openxmlformats.org/officeDocument/2006/relationships/image"></Relationship><Relationship Id="rId4" Target="../media/image24.jpeg" Type="http://schemas.openxmlformats.org/officeDocument/2006/relationships/image"></Relationship><Relationship Id="rId5" Target="../media/image14.jpeg" Type="http://schemas.openxmlformats.org/officeDocument/2006/relationships/image"></Relationship><Relationship Id="rId6" Target="../media/image12.jpeg" Type="http://schemas.openxmlformats.org/officeDocument/2006/relationships/image"></Relationship><Relationship Id="rId7" Target="../media/image13.jpeg" Type="http://schemas.openxmlformats.org/officeDocument/2006/relationships/image"></Relationship><Relationship Id="rId8" Target="../media/image29.jpeg" Type="http://schemas.openxmlformats.org/officeDocument/2006/relationships/image"></Relationship><Relationship Id="rId9" Target="../media/image28.jpeg" Type="http://schemas.openxmlformats.org/officeDocument/2006/relationships/image"></Relationship><Relationship Id="rId10" Target="../media/image27.jpeg" Type="http://schemas.openxmlformats.org/officeDocument/2006/relationships/image"></Relationship><Relationship Id="rId11" Target="../media/image30.jpeg" Type="http://schemas.openxmlformats.org/officeDocument/2006/relationships/image"></Relationship><Relationship Id="rId12" Target="../media/image16.jpeg" Type="http://schemas.openxmlformats.org/officeDocument/2006/relationships/image"></Relationship><Relationship Id="rId13" Target="../media/image29.jpeg" Type="http://schemas.openxmlformats.org/officeDocument/2006/relationships/image"></Relationship><Relationship Id="rId14" Target="../media/image28.jpeg" Type="http://schemas.openxmlformats.org/officeDocument/2006/relationships/image"></Relationship><Relationship Id="rId15" Target="../media/image30.jpeg" Type="http://schemas.openxmlformats.org/officeDocument/2006/relationships/image"></Relationship><Relationship Id="rId16" Target="../media/image32.jpeg" Type="http://schemas.openxmlformats.org/officeDocument/2006/relationships/image"></Relationship><Relationship Id="rId17" Target="../media/image29.jpeg" Type="http://schemas.openxmlformats.org/officeDocument/2006/relationships/image"></Relationship><Relationship Id="rId18" Target="../media/image27.jpeg" Type="http://schemas.openxmlformats.org/officeDocument/2006/relationships/image"></Relationship><Relationship Id="rId19" Target="../media/image30.jpeg" Type="http://schemas.openxmlformats.org/officeDocument/2006/relationships/image"></Relationship><Relationship Id="rId20" Target="../media/image16.jpeg" Type="http://schemas.openxmlformats.org/officeDocument/2006/relationships/image"></Relationship><Relationship Id="rId21" Target="../media/image59.jpeg" Type="http://schemas.openxmlformats.org/officeDocument/2006/relationships/image"></Relationship></Relationships>
</file>

<file path=xl/drawings/_rels/drawing15.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_rels/drawing16.xml.rels><?xml version="1.0" encoding="UTF-8" standalone="yes"?>
<Relationships xmlns="http://schemas.openxmlformats.org/package/2006/relationships"><Relationship Id="rId1" Target="../media/image60.jpeg" Type="http://schemas.openxmlformats.org/officeDocument/2006/relationships/image"></Relationship></Relationships>
</file>

<file path=xl/drawings/_rels/drawing17.xml.rels><?xml version="1.0" encoding="UTF-8" standalone="yes"?>
<Relationships xmlns="http://schemas.openxmlformats.org/package/2006/relationships"><Relationship Id="rId1" Target="../media/image59.jpeg" Type="http://schemas.openxmlformats.org/officeDocument/2006/relationships/image"></Relationship><Relationship Id="rId2" Target="../media/image59.jpeg" Type="http://schemas.openxmlformats.org/officeDocument/2006/relationships/image"></Relationship></Relationships>
</file>

<file path=xl/drawings/_rels/drawing18.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_rels/drawing19.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_rels/drawing2.xml.rels><?xml version="1.0" encoding="UTF-8" standalone="yes"?>
<Relationships xmlns="http://schemas.openxmlformats.org/package/2006/relationships"><Relationship Id="rId1" Target="../media/image58.jpeg" Type="http://schemas.openxmlformats.org/officeDocument/2006/relationships/image"></Relationship></Relationships>
</file>

<file path=xl/drawings/_rels/drawing20.xml.rels><?xml version="1.0" encoding="UTF-8" standalone="yes"?>
<Relationships xmlns="http://schemas.openxmlformats.org/package/2006/relationships"><Relationship Id="rId1" Target="../media/image65.jpeg" Type="http://schemas.openxmlformats.org/officeDocument/2006/relationships/image"></Relationship><Relationship Id="rId2" Target="../media/image66.jpeg" Type="http://schemas.openxmlformats.org/officeDocument/2006/relationships/image"></Relationship><Relationship Id="rId3" Target="../media/image67.jpeg" Type="http://schemas.openxmlformats.org/officeDocument/2006/relationships/image"></Relationship><Relationship Id="rId4" Target="../media/image59.jpeg" Type="http://schemas.openxmlformats.org/officeDocument/2006/relationships/image"></Relationship></Relationships>
</file>

<file path=xl/drawings/_rels/drawing21.xml.rels><?xml version="1.0" encoding="UTF-8" standalone="yes"?>
<Relationships xmlns="http://schemas.openxmlformats.org/package/2006/relationships"><Relationship Id="rId1" Target="../media/image58.jpeg" Type="http://schemas.openxmlformats.org/officeDocument/2006/relationships/image"></Relationship></Relationships>
</file>

<file path=xl/drawings/_rels/drawing22.xml.rels><?xml version="1.0" encoding="UTF-8" standalone="yes"?>
<Relationships xmlns="http://schemas.openxmlformats.org/package/2006/relationships"><Relationship Id="rId1" Target="../media/image34.jpeg" Type="http://schemas.openxmlformats.org/officeDocument/2006/relationships/image"></Relationship><Relationship Id="rId2" Target="../media/image68.jpeg" Type="http://schemas.openxmlformats.org/officeDocument/2006/relationships/image"></Relationship><Relationship Id="rId3" Target="../media/image69.jpeg" Type="http://schemas.openxmlformats.org/officeDocument/2006/relationships/image"></Relationship><Relationship Id="rId4" Target="../media/image34.jpeg" Type="http://schemas.openxmlformats.org/officeDocument/2006/relationships/image"></Relationship><Relationship Id="rId5" Target="../media/image70.jpeg" Type="http://schemas.openxmlformats.org/officeDocument/2006/relationships/image"></Relationship><Relationship Id="rId6" Target="../media/image71.jpeg" Type="http://schemas.openxmlformats.org/officeDocument/2006/relationships/image"></Relationship><Relationship Id="rId7" Target="../media/image72.jpeg" Type="http://schemas.openxmlformats.org/officeDocument/2006/relationships/image"></Relationship><Relationship Id="rId8" Target="../media/image73.jpeg" Type="http://schemas.openxmlformats.org/officeDocument/2006/relationships/image"></Relationship><Relationship Id="rId9" Target="../media/image74.jpeg" Type="http://schemas.openxmlformats.org/officeDocument/2006/relationships/image"></Relationship><Relationship Id="rId10" Target="../media/image75.jpeg" Type="http://schemas.openxmlformats.org/officeDocument/2006/relationships/image"></Relationship><Relationship Id="rId11" Target="../media/image74.jpeg" Type="http://schemas.openxmlformats.org/officeDocument/2006/relationships/image"></Relationship><Relationship Id="rId12" Target="../media/image76.jpeg" Type="http://schemas.openxmlformats.org/officeDocument/2006/relationships/image"></Relationship><Relationship Id="rId13" Target="../media/image77.jpeg" Type="http://schemas.openxmlformats.org/officeDocument/2006/relationships/image"></Relationship><Relationship Id="rId14" Target="../media/image44.jpeg" Type="http://schemas.openxmlformats.org/officeDocument/2006/relationships/image"></Relationship><Relationship Id="rId15" Target="../media/image25.jpeg" Type="http://schemas.openxmlformats.org/officeDocument/2006/relationships/image"></Relationship><Relationship Id="rId16" Target="../media/image78.jpeg" Type="http://schemas.openxmlformats.org/officeDocument/2006/relationships/image"></Relationship><Relationship Id="rId17" Target="../media/image79.jpeg" Type="http://schemas.openxmlformats.org/officeDocument/2006/relationships/image"></Relationship><Relationship Id="rId18" Target="../media/image80.jpeg" Type="http://schemas.openxmlformats.org/officeDocument/2006/relationships/image"></Relationship><Relationship Id="rId19" Target="../media/image25.jpeg" Type="http://schemas.openxmlformats.org/officeDocument/2006/relationships/image"></Relationship><Relationship Id="rId20" Target="../media/image44.jpeg" Type="http://schemas.openxmlformats.org/officeDocument/2006/relationships/image"></Relationship><Relationship Id="rId21" Target="../media/image81.jpeg" Type="http://schemas.openxmlformats.org/officeDocument/2006/relationships/image"></Relationship><Relationship Id="rId22" Target="../media/image82.jpeg" Type="http://schemas.openxmlformats.org/officeDocument/2006/relationships/image"></Relationship><Relationship Id="rId23" Target="../media/image83.jpeg" Type="http://schemas.openxmlformats.org/officeDocument/2006/relationships/image"></Relationship><Relationship Id="rId24" Target="../media/image84.jpeg" Type="http://schemas.openxmlformats.org/officeDocument/2006/relationships/image"></Relationship><Relationship Id="rId25" Target="../media/image85.jpeg" Type="http://schemas.openxmlformats.org/officeDocument/2006/relationships/image"></Relationship><Relationship Id="rId26" Target="../media/image86.jpeg" Type="http://schemas.openxmlformats.org/officeDocument/2006/relationships/image"></Relationship><Relationship Id="rId27" Target="../media/image87.jpeg" Type="http://schemas.openxmlformats.org/officeDocument/2006/relationships/image"></Relationship><Relationship Id="rId28" Target="../media/image88.jpeg" Type="http://schemas.openxmlformats.org/officeDocument/2006/relationships/image"></Relationship><Relationship Id="rId29" Target="../media/image89.jpeg" Type="http://schemas.openxmlformats.org/officeDocument/2006/relationships/image"></Relationship><Relationship Id="rId30" Target="../media/image90.jpeg" Type="http://schemas.openxmlformats.org/officeDocument/2006/relationships/image"></Relationship><Relationship Id="rId31" Target="../media/image91.jpeg" Type="http://schemas.openxmlformats.org/officeDocument/2006/relationships/image"></Relationship></Relationships>
</file>

<file path=xl/drawings/_rels/drawing23.xml.rels><?xml version="1.0" encoding="UTF-8" standalone="yes"?>
<Relationships xmlns="http://schemas.openxmlformats.org/package/2006/relationships"><Relationship Id="rId1" Target="../media/image78.jpeg" Type="http://schemas.openxmlformats.org/officeDocument/2006/relationships/image"></Relationship><Relationship Id="rId2" Target="../media/image92.jpeg" Type="http://schemas.openxmlformats.org/officeDocument/2006/relationships/image"></Relationship><Relationship Id="rId3" Target="../media/image93.jpeg" Type="http://schemas.openxmlformats.org/officeDocument/2006/relationships/image"></Relationship><Relationship Id="rId4" Target="../media/image94.jpeg" Type="http://schemas.openxmlformats.org/officeDocument/2006/relationships/image"></Relationship><Relationship Id="rId5" Target="../media/image82.jpeg" Type="http://schemas.openxmlformats.org/officeDocument/2006/relationships/image"></Relationship><Relationship Id="rId6" Target="../media/image90.jpeg" Type="http://schemas.openxmlformats.org/officeDocument/2006/relationships/image"></Relationship><Relationship Id="rId7" Target="../media/image76.jpeg" Type="http://schemas.openxmlformats.org/officeDocument/2006/relationships/image"></Relationship><Relationship Id="rId8" Target="../media/image75.jpeg" Type="http://schemas.openxmlformats.org/officeDocument/2006/relationships/image"></Relationship><Relationship Id="rId9" Target="../media/image72.jpeg" Type="http://schemas.openxmlformats.org/officeDocument/2006/relationships/image"></Relationship><Relationship Id="rId10" Target="../media/image95.jpeg" Type="http://schemas.openxmlformats.org/officeDocument/2006/relationships/image"></Relationship><Relationship Id="rId11" Target="../media/image95.jpeg" Type="http://schemas.openxmlformats.org/officeDocument/2006/relationships/image"></Relationship><Relationship Id="rId12" Target="../media/image96.jpeg" Type="http://schemas.openxmlformats.org/officeDocument/2006/relationships/image"></Relationship><Relationship Id="rId13" Target="../media/image96.jpeg" Type="http://schemas.openxmlformats.org/officeDocument/2006/relationships/image"></Relationship></Relationships>
</file>

<file path=xl/drawings/_rels/drawing24.xml.rels><?xml version="1.0" encoding="UTF-8" standalone="yes"?>
<Relationships xmlns="http://schemas.openxmlformats.org/package/2006/relationships"><Relationship Id="rId1" Target="../media/image97.jpeg" Type="http://schemas.openxmlformats.org/officeDocument/2006/relationships/image"></Relationship><Relationship Id="rId2" Target="../media/image98.jpeg" Type="http://schemas.openxmlformats.org/officeDocument/2006/relationships/image"></Relationship><Relationship Id="rId3" Target="../media/image99.jpeg" Type="http://schemas.openxmlformats.org/officeDocument/2006/relationships/image"></Relationship></Relationships>
</file>

<file path=xl/drawings/_rels/drawing25.xml.rels><?xml version="1.0" encoding="UTF-8" standalone="yes"?>
<Relationships xmlns="http://schemas.openxmlformats.org/package/2006/relationships"><Relationship Id="rId1" Target="../media/image55.jpeg" Type="http://schemas.openxmlformats.org/officeDocument/2006/relationships/image"></Relationship><Relationship Id="rId2" Target="../media/image56.jpeg" Type="http://schemas.openxmlformats.org/officeDocument/2006/relationships/image"></Relationship><Relationship Id="rId3" Target="../media/image54.jpeg" Type="http://schemas.openxmlformats.org/officeDocument/2006/relationships/image"></Relationship><Relationship Id="rId4" Target="../media/image8.jpeg" Type="http://schemas.openxmlformats.org/officeDocument/2006/relationships/image"></Relationship><Relationship Id="rId5" Target="../media/image2.jpeg" Type="http://schemas.openxmlformats.org/officeDocument/2006/relationships/image"></Relationship><Relationship Id="rId6" Target="../media/image53.jpeg" Type="http://schemas.openxmlformats.org/officeDocument/2006/relationships/image"></Relationship><Relationship Id="rId7" Target="../media/image7.jpeg" Type="http://schemas.openxmlformats.org/officeDocument/2006/relationships/image"></Relationship><Relationship Id="rId8" Target="../media/image1.jpeg" Type="http://schemas.openxmlformats.org/officeDocument/2006/relationships/image"></Relationship><Relationship Id="rId9" Target="../media/image6.jpeg" Type="http://schemas.openxmlformats.org/officeDocument/2006/relationships/image"></Relationship></Relationships>
</file>

<file path=xl/drawings/_rels/drawing26.xml.rels><?xml version="1.0" encoding="UTF-8" standalone="yes"?>
<Relationships xmlns="http://schemas.openxmlformats.org/package/2006/relationships"><Relationship Id="rId1" Target="../media/image48.jpeg" Type="http://schemas.openxmlformats.org/officeDocument/2006/relationships/image"></Relationship><Relationship Id="rId2" Target="../media/image49.jpeg" Type="http://schemas.openxmlformats.org/officeDocument/2006/relationships/image"></Relationship><Relationship Id="rId3" Target="../media/image100.jpeg" Type="http://schemas.openxmlformats.org/officeDocument/2006/relationships/image"></Relationship><Relationship Id="rId4" Target="../media/image101.jpeg" Type="http://schemas.openxmlformats.org/officeDocument/2006/relationships/image"></Relationship><Relationship Id="rId5" Target="../media/image8.jpeg" Type="http://schemas.openxmlformats.org/officeDocument/2006/relationships/image"></Relationship><Relationship Id="rId6" Target="../media/image102.jpeg" Type="http://schemas.openxmlformats.org/officeDocument/2006/relationships/image"></Relationship><Relationship Id="rId7" Target="../media/image103.jpeg" Type="http://schemas.openxmlformats.org/officeDocument/2006/relationships/image"></Relationship><Relationship Id="rId8" Target="../media/image6.jpeg" Type="http://schemas.openxmlformats.org/officeDocument/2006/relationships/image"></Relationship><Relationship Id="rId9" Target="../media/image104.jpeg" Type="http://schemas.openxmlformats.org/officeDocument/2006/relationships/image"></Relationship><Relationship Id="rId10" Target="../media/image105.jpeg" Type="http://schemas.openxmlformats.org/officeDocument/2006/relationships/image"></Relationship><Relationship Id="rId11" Target="../media/image41.jpeg" Type="http://schemas.openxmlformats.org/officeDocument/2006/relationships/image"></Relationship><Relationship Id="rId12" Target="../media/image56.jpeg" Type="http://schemas.openxmlformats.org/officeDocument/2006/relationships/image"></Relationship><Relationship Id="rId13" Target="../media/image55.jpeg" Type="http://schemas.openxmlformats.org/officeDocument/2006/relationships/image"></Relationship><Relationship Id="rId14" Target="../media/image42.jpeg" Type="http://schemas.openxmlformats.org/officeDocument/2006/relationships/image"></Relationship><Relationship Id="rId15" Target="../media/image1.jpeg" Type="http://schemas.openxmlformats.org/officeDocument/2006/relationships/image"></Relationship><Relationship Id="rId16" Target="../media/image43.jpeg" Type="http://schemas.openxmlformats.org/officeDocument/2006/relationships/image"></Relationship><Relationship Id="rId17" Target="../media/image2.jpeg" Type="http://schemas.openxmlformats.org/officeDocument/2006/relationships/image"></Relationship><Relationship Id="rId18" Target="../media/image44.jpeg" Type="http://schemas.openxmlformats.org/officeDocument/2006/relationships/image"></Relationship><Relationship Id="rId19" Target="../media/image52.jpeg" Type="http://schemas.openxmlformats.org/officeDocument/2006/relationships/image"></Relationship><Relationship Id="rId20" Target="../media/image50.jpeg" Type="http://schemas.openxmlformats.org/officeDocument/2006/relationships/image"></Relationship><Relationship Id="rId21" Target="../media/image51.jpeg" Type="http://schemas.openxmlformats.org/officeDocument/2006/relationships/image"></Relationship><Relationship Id="rId22" Target="../media/image53.jpeg" Type="http://schemas.openxmlformats.org/officeDocument/2006/relationships/image"></Relationship><Relationship Id="rId23" Target="../media/image22.jpeg" Type="http://schemas.openxmlformats.org/officeDocument/2006/relationships/image"></Relationship><Relationship Id="rId24" Target="../media/image54.jpeg" Type="http://schemas.openxmlformats.org/officeDocument/2006/relationships/image"></Relationship><Relationship Id="rId25" Target="../media/image23.jpeg" Type="http://schemas.openxmlformats.org/officeDocument/2006/relationships/image"></Relationship><Relationship Id="rId26" Target="../media/image25.jpeg" Type="http://schemas.openxmlformats.org/officeDocument/2006/relationships/image"></Relationship><Relationship Id="rId27" Target="../media/image47.jpeg" Type="http://schemas.openxmlformats.org/officeDocument/2006/relationships/image"></Relationship><Relationship Id="rId28" Target="../media/image106.jpeg" Type="http://schemas.openxmlformats.org/officeDocument/2006/relationships/image"></Relationship><Relationship Id="rId29" Target="../media/image35.jpeg" Type="http://schemas.openxmlformats.org/officeDocument/2006/relationships/image"></Relationship><Relationship Id="rId30" Target="../media/image78.jpeg" Type="http://schemas.openxmlformats.org/officeDocument/2006/relationships/image"></Relationship><Relationship Id="rId31" Target="../media/image107.jpeg" Type="http://schemas.openxmlformats.org/officeDocument/2006/relationships/image"></Relationship><Relationship Id="rId32" Target="../media/image45.jpeg" Type="http://schemas.openxmlformats.org/officeDocument/2006/relationships/image"></Relationship><Relationship Id="rId33" Target="../media/image108.jpeg" Type="http://schemas.openxmlformats.org/officeDocument/2006/relationships/image"></Relationship><Relationship Id="rId34" Target="../media/image33.jpeg" Type="http://schemas.openxmlformats.org/officeDocument/2006/relationships/image"></Relationship><Relationship Id="rId35" Target="../media/image33.jpeg" Type="http://schemas.openxmlformats.org/officeDocument/2006/relationships/image"></Relationship><Relationship Id="rId36" Target="../media/image109.jpeg" Type="http://schemas.openxmlformats.org/officeDocument/2006/relationships/image"></Relationship><Relationship Id="rId37" Target="../media/image110.jpeg" Type="http://schemas.openxmlformats.org/officeDocument/2006/relationships/image"></Relationship><Relationship Id="rId38" Target="../media/image111.jpeg" Type="http://schemas.openxmlformats.org/officeDocument/2006/relationships/image"></Relationship><Relationship Id="rId39" Target="../media/image37.jpeg" Type="http://schemas.openxmlformats.org/officeDocument/2006/relationships/image"></Relationship><Relationship Id="rId40" Target="../media/image38.jpeg" Type="http://schemas.openxmlformats.org/officeDocument/2006/relationships/image"></Relationship><Relationship Id="rId41" Target="../media/image39.jpeg" Type="http://schemas.openxmlformats.org/officeDocument/2006/relationships/image"></Relationship><Relationship Id="rId42" Target="../media/image40.jpeg" Type="http://schemas.openxmlformats.org/officeDocument/2006/relationships/image"></Relationship></Relationships>
</file>

<file path=xl/drawings/_rels/drawing27.xml.rels><?xml version="1.0" encoding="UTF-8" standalone="yes"?>
<Relationships xmlns="http://schemas.openxmlformats.org/package/2006/relationships"><Relationship Id="rId1" Target="../media/image60.jpeg" Type="http://schemas.openxmlformats.org/officeDocument/2006/relationships/image"></Relationship></Relationships>
</file>

<file path=xl/drawings/_rels/drawing28.xml.rels><?xml version="1.0" encoding="UTF-8" standalone="yes"?>
<Relationships xmlns="http://schemas.openxmlformats.org/package/2006/relationships"><Relationship Id="rId1" Target="../media/image112.jpeg" Type="http://schemas.openxmlformats.org/officeDocument/2006/relationships/image"></Relationship><Relationship Id="rId2" Target="../media/image113.jpeg" Type="http://schemas.openxmlformats.org/officeDocument/2006/relationships/image"></Relationship><Relationship Id="rId3" Target="../media/image114.jpeg" Type="http://schemas.openxmlformats.org/officeDocument/2006/relationships/image"></Relationship><Relationship Id="rId4" Target="../media/image115.jpeg" Type="http://schemas.openxmlformats.org/officeDocument/2006/relationships/image"></Relationship><Relationship Id="rId5" Target="../media/image116.jpeg" Type="http://schemas.openxmlformats.org/officeDocument/2006/relationships/image"></Relationship><Relationship Id="rId6" Target="../media/image112.jpeg" Type="http://schemas.openxmlformats.org/officeDocument/2006/relationships/image"></Relationship><Relationship Id="rId7" Target="../media/image117.jpeg" Type="http://schemas.openxmlformats.org/officeDocument/2006/relationships/image"></Relationship><Relationship Id="rId8" Target="../media/image118.jpeg" Type="http://schemas.openxmlformats.org/officeDocument/2006/relationships/image"></Relationship><Relationship Id="rId9" Target="../media/image119.jpeg" Type="http://schemas.openxmlformats.org/officeDocument/2006/relationships/image"></Relationship><Relationship Id="rId10" Target="../media/image120.jpeg" Type="http://schemas.openxmlformats.org/officeDocument/2006/relationships/image"></Relationship><Relationship Id="rId11" Target="../media/image121.jpeg" Type="http://schemas.openxmlformats.org/officeDocument/2006/relationships/image"></Relationship><Relationship Id="rId12" Target="../media/image122.jpeg" Type="http://schemas.openxmlformats.org/officeDocument/2006/relationships/image"></Relationship><Relationship Id="rId13" Target="../media/image123.jpeg" Type="http://schemas.openxmlformats.org/officeDocument/2006/relationships/image"></Relationship><Relationship Id="rId14" Target="../media/image124.jpeg" Type="http://schemas.openxmlformats.org/officeDocument/2006/relationships/image"></Relationship><Relationship Id="rId15" Target="../media/image125.jpeg" Type="http://schemas.openxmlformats.org/officeDocument/2006/relationships/image"></Relationship><Relationship Id="rId16" Target="../media/image126.jpeg" Type="http://schemas.openxmlformats.org/officeDocument/2006/relationships/image"></Relationship><Relationship Id="rId17" Target="../media/image122.jpeg" Type="http://schemas.openxmlformats.org/officeDocument/2006/relationships/image"></Relationship><Relationship Id="rId18" Target="../media/image127.jpeg" Type="http://schemas.openxmlformats.org/officeDocument/2006/relationships/image"></Relationship><Relationship Id="rId19" Target="../media/image128.jpeg" Type="http://schemas.openxmlformats.org/officeDocument/2006/relationships/image"></Relationship><Relationship Id="rId20" Target="../media/image129.jpeg" Type="http://schemas.openxmlformats.org/officeDocument/2006/relationships/image"></Relationship><Relationship Id="rId21" Target="../media/image130.jpeg" Type="http://schemas.openxmlformats.org/officeDocument/2006/relationships/image"></Relationship><Relationship Id="rId22" Target="../media/image131.jpeg" Type="http://schemas.openxmlformats.org/officeDocument/2006/relationships/image"></Relationship><Relationship Id="rId23" Target="../media/image122.jpeg" Type="http://schemas.openxmlformats.org/officeDocument/2006/relationships/image"></Relationship><Relationship Id="rId24" Target="../media/image132.jpeg" Type="http://schemas.openxmlformats.org/officeDocument/2006/relationships/image"></Relationship><Relationship Id="rId25" Target="../media/image133.jpeg" Type="http://schemas.openxmlformats.org/officeDocument/2006/relationships/image"></Relationship><Relationship Id="rId26" Target="../media/image134.jpeg" Type="http://schemas.openxmlformats.org/officeDocument/2006/relationships/image"></Relationship><Relationship Id="rId27" Target="../media/image135.jpeg" Type="http://schemas.openxmlformats.org/officeDocument/2006/relationships/image"></Relationship><Relationship Id="rId28" Target="../media/image136.jpeg" Type="http://schemas.openxmlformats.org/officeDocument/2006/relationships/image"></Relationship><Relationship Id="rId29" Target="../media/image137.jpeg" Type="http://schemas.openxmlformats.org/officeDocument/2006/relationships/image"></Relationship><Relationship Id="rId30" Target="../media/image138.jpeg" Type="http://schemas.openxmlformats.org/officeDocument/2006/relationships/image"></Relationship><Relationship Id="rId31" Target="../media/image139.jpeg" Type="http://schemas.openxmlformats.org/officeDocument/2006/relationships/image"></Relationship><Relationship Id="rId32" Target="../media/image140.jpeg" Type="http://schemas.openxmlformats.org/officeDocument/2006/relationships/image"></Relationship><Relationship Id="rId33" Target="../media/image141.jpeg" Type="http://schemas.openxmlformats.org/officeDocument/2006/relationships/image"></Relationship><Relationship Id="rId34" Target="../media/image142.jpeg" Type="http://schemas.openxmlformats.org/officeDocument/2006/relationships/image"></Relationship><Relationship Id="rId35" Target="../media/image143.jpeg" Type="http://schemas.openxmlformats.org/officeDocument/2006/relationships/image"></Relationship><Relationship Id="rId36" Target="../media/image112.jpeg" Type="http://schemas.openxmlformats.org/officeDocument/2006/relationships/image"></Relationship><Relationship Id="rId37" Target="../media/image144.jpeg" Type="http://schemas.openxmlformats.org/officeDocument/2006/relationships/image"></Relationship><Relationship Id="rId38" Target="../media/image145.jpeg" Type="http://schemas.openxmlformats.org/officeDocument/2006/relationships/image"></Relationship><Relationship Id="rId39" Target="../media/image146.jpeg" Type="http://schemas.openxmlformats.org/officeDocument/2006/relationships/image"></Relationship><Relationship Id="rId40" Target="../media/image116.jpeg" Type="http://schemas.openxmlformats.org/officeDocument/2006/relationships/image"></Relationship></Relationships>
</file>

<file path=xl/drawings/_rels/drawing29.xml.rels><?xml version="1.0" encoding="UTF-8" standalone="yes"?>
<Relationships xmlns="http://schemas.openxmlformats.org/package/2006/relationships"><Relationship Id="rId1" Target="../media/image78.jpeg" Type="http://schemas.openxmlformats.org/officeDocument/2006/relationships/image"></Relationship><Relationship Id="rId2" Target="../media/image147.jpeg" Type="http://schemas.openxmlformats.org/officeDocument/2006/relationships/image"></Relationship><Relationship Id="rId3" Target="../media/image148.jpeg" Type="http://schemas.openxmlformats.org/officeDocument/2006/relationships/image"></Relationship><Relationship Id="rId4" Target="../media/image149.jpeg" Type="http://schemas.openxmlformats.org/officeDocument/2006/relationships/image"></Relationship><Relationship Id="rId5" Target="../media/image150.jpeg" Type="http://schemas.openxmlformats.org/officeDocument/2006/relationships/image"></Relationship><Relationship Id="rId6" Target="../media/image151.jpeg" Type="http://schemas.openxmlformats.org/officeDocument/2006/relationships/image"></Relationship><Relationship Id="rId7" Target="../media/image152.jpeg" Type="http://schemas.openxmlformats.org/officeDocument/2006/relationships/image"></Relationship><Relationship Id="rId8" Target="../media/image153.jpeg" Type="http://schemas.openxmlformats.org/officeDocument/2006/relationships/image"></Relationship><Relationship Id="rId9" Target="../media/image154.jpeg" Type="http://schemas.openxmlformats.org/officeDocument/2006/relationships/image"></Relationship><Relationship Id="rId10" Target="../media/image155.jpeg" Type="http://schemas.openxmlformats.org/officeDocument/2006/relationships/image"></Relationship><Relationship Id="rId11" Target="../media/image156.jpeg" Type="http://schemas.openxmlformats.org/officeDocument/2006/relationships/image"></Relationship><Relationship Id="rId12" Target="../media/image157.jpeg" Type="http://schemas.openxmlformats.org/officeDocument/2006/relationships/image"></Relationship><Relationship Id="rId13" Target="../media/image158.jpeg" Type="http://schemas.openxmlformats.org/officeDocument/2006/relationships/image"></Relationship><Relationship Id="rId14" Target="../media/image159.jpeg" Type="http://schemas.openxmlformats.org/officeDocument/2006/relationships/image"></Relationship><Relationship Id="rId15" Target="../media/image160.jpeg" Type="http://schemas.openxmlformats.org/officeDocument/2006/relationships/image"></Relationship><Relationship Id="rId16" Target="../media/image161.jpeg" Type="http://schemas.openxmlformats.org/officeDocument/2006/relationships/image"></Relationship><Relationship Id="rId17" Target="../media/image162.jpeg" Type="http://schemas.openxmlformats.org/officeDocument/2006/relationships/image"></Relationship><Relationship Id="rId18" Target="../media/image163.jpeg" Type="http://schemas.openxmlformats.org/officeDocument/2006/relationships/image"></Relationship></Relationships>
</file>

<file path=xl/drawings/_rels/drawing3.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_rels/drawing4.xml.rels><?xml version="1.0" encoding="UTF-8" standalone="yes"?>
<Relationships xmlns="http://schemas.openxmlformats.org/package/2006/relationships"><Relationship Id="rId1" Target="../media/image60.jpeg" Type="http://schemas.openxmlformats.org/officeDocument/2006/relationships/image"></Relationship></Relationships>
</file>

<file path=xl/drawings/_rels/drawing5.xml.rels><?xml version="1.0" encoding="UTF-8" standalone="yes"?>
<Relationships xmlns="http://schemas.openxmlformats.org/package/2006/relationships"><Relationship Id="rId1" Target="../media/image60.jpeg" Type="http://schemas.openxmlformats.org/officeDocument/2006/relationships/image"></Relationship></Relationships>
</file>

<file path=xl/drawings/_rels/drawing6.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_rels/drawing7.xml.rels><?xml version="1.0" encoding="UTF-8" standalone="yes"?>
<Relationships xmlns="http://schemas.openxmlformats.org/package/2006/relationships"><Relationship Id="rId1" Target="../media/image61.jpeg" Type="http://schemas.openxmlformats.org/officeDocument/2006/relationships/image"></Relationship><Relationship Id="rId2" Target="../media/image62.jpeg" Type="http://schemas.openxmlformats.org/officeDocument/2006/relationships/image"></Relationship><Relationship Id="rId3" Target="../media/image62.jpeg" Type="http://schemas.openxmlformats.org/officeDocument/2006/relationships/image"></Relationship><Relationship Id="rId4" Target="../media/image59.jpeg" Type="http://schemas.openxmlformats.org/officeDocument/2006/relationships/image"></Relationship></Relationships>
</file>

<file path=xl/drawings/_rels/drawing8.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_rels/drawing9.xml.rels><?xml version="1.0" encoding="UTF-8" standalone="yes"?>
<Relationships xmlns="http://schemas.openxmlformats.org/package/2006/relationships"><Relationship Id="rId1" Target="../media/image59.jpeg" Type="http://schemas.openxmlformats.org/officeDocument/2006/relationships/image"></Relationship></Relationships>
</file>

<file path=xl/drawings/drawing1.xml><?xml version="1.0" encoding="utf-8"?>
<xdr:wsDr xmlns:a="http://schemas.openxmlformats.org/drawingml/2006/main" xmlns:xdr="http://schemas.openxmlformats.org/drawingml/2006/spreadsheetDrawing">
  <xdr:twoCellAnchor>
    <xdr:from>
      <xdr:col>3</xdr:col>
      <xdr:colOff>38100</xdr:colOff>
      <xdr:row>97</xdr:row>
      <xdr:rowOff>38100</xdr:rowOff>
    </xdr:from>
    <xdr:to>
      <xdr:col>4</xdr:col>
      <xdr:colOff>-38100</xdr:colOff>
      <xdr:row>98</xdr:row>
      <xdr:rowOff>-38100</xdr:rowOff>
    </xdr:to>
    <xdr:pic>
      <xdr:nvPicPr>
        <xdr:cNvPr id="2" name="Picture 2" descr="qvIILf"/>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3</xdr:col>
      <xdr:colOff>38100</xdr:colOff>
      <xdr:row>96</xdr:row>
      <xdr:rowOff>38100</xdr:rowOff>
    </xdr:from>
    <xdr:to>
      <xdr:col>4</xdr:col>
      <xdr:colOff>-38100</xdr:colOff>
      <xdr:row>97</xdr:row>
      <xdr:rowOff>-38100</xdr:rowOff>
    </xdr:to>
    <xdr:pic>
      <xdr:nvPicPr>
        <xdr:cNvPr id="3" name="Picture 3" descr="qfNLws"/>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3</xdr:col>
      <xdr:colOff>38100</xdr:colOff>
      <xdr:row>46</xdr:row>
      <xdr:rowOff>38100</xdr:rowOff>
    </xdr:from>
    <xdr:to>
      <xdr:col>4</xdr:col>
      <xdr:colOff>-38100</xdr:colOff>
      <xdr:row>47</xdr:row>
      <xdr:rowOff>-38100</xdr:rowOff>
    </xdr:to>
    <xdr:pic>
      <xdr:nvPicPr>
        <xdr:cNvPr id="4" name="Picture 4" descr="fmHDnA"/>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3</xdr:col>
      <xdr:colOff>38100</xdr:colOff>
      <xdr:row>45</xdr:row>
      <xdr:rowOff>38100</xdr:rowOff>
    </xdr:from>
    <xdr:to>
      <xdr:col>4</xdr:col>
      <xdr:colOff>-38100</xdr:colOff>
      <xdr:row>46</xdr:row>
      <xdr:rowOff>-38100</xdr:rowOff>
    </xdr:to>
    <xdr:pic>
      <xdr:nvPicPr>
        <xdr:cNvPr id="5" name="Picture 5" descr="aciEXh"/>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3</xdr:col>
      <xdr:colOff>38100</xdr:colOff>
      <xdr:row>110</xdr:row>
      <xdr:rowOff>38100</xdr:rowOff>
    </xdr:from>
    <xdr:to>
      <xdr:col>4</xdr:col>
      <xdr:colOff>-38100</xdr:colOff>
      <xdr:row>111</xdr:row>
      <xdr:rowOff>-38100</xdr:rowOff>
    </xdr:to>
    <xdr:pic>
      <xdr:nvPicPr>
        <xdr:cNvPr id="6" name="Picture 6" descr="frHLeV"/>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3</xdr:col>
      <xdr:colOff>38100</xdr:colOff>
      <xdr:row>44</xdr:row>
      <xdr:rowOff>38100</xdr:rowOff>
    </xdr:from>
    <xdr:to>
      <xdr:col>4</xdr:col>
      <xdr:colOff>-38100</xdr:colOff>
      <xdr:row>45</xdr:row>
      <xdr:rowOff>-38100</xdr:rowOff>
    </xdr:to>
    <xdr:pic>
      <xdr:nvPicPr>
        <xdr:cNvPr id="7" name="Picture 7" descr="eeZlaO"/>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3</xdr:col>
      <xdr:colOff>38100</xdr:colOff>
      <xdr:row>109</xdr:row>
      <xdr:rowOff>38100</xdr:rowOff>
    </xdr:from>
    <xdr:to>
      <xdr:col>4</xdr:col>
      <xdr:colOff>-38100</xdr:colOff>
      <xdr:row>110</xdr:row>
      <xdr:rowOff>-38100</xdr:rowOff>
    </xdr:to>
    <xdr:pic>
      <xdr:nvPicPr>
        <xdr:cNvPr id="8" name="Picture 8" descr="BMsbof"/>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3</xdr:col>
      <xdr:colOff>38100</xdr:colOff>
      <xdr:row>43</xdr:row>
      <xdr:rowOff>38100</xdr:rowOff>
    </xdr:from>
    <xdr:to>
      <xdr:col>4</xdr:col>
      <xdr:colOff>-38100</xdr:colOff>
      <xdr:row>44</xdr:row>
      <xdr:rowOff>-38100</xdr:rowOff>
    </xdr:to>
    <xdr:pic>
      <xdr:nvPicPr>
        <xdr:cNvPr id="9" name="Picture 9" descr="oUVmmP"/>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3</xdr:col>
      <xdr:colOff>38100</xdr:colOff>
      <xdr:row>108</xdr:row>
      <xdr:rowOff>38100</xdr:rowOff>
    </xdr:from>
    <xdr:to>
      <xdr:col>4</xdr:col>
      <xdr:colOff>-38100</xdr:colOff>
      <xdr:row>109</xdr:row>
      <xdr:rowOff>-38100</xdr:rowOff>
    </xdr:to>
    <xdr:pic>
      <xdr:nvPicPr>
        <xdr:cNvPr id="10" name="Picture 10" descr="QGEgPN"/>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3</xdr:col>
      <xdr:colOff>38100</xdr:colOff>
      <xdr:row>107</xdr:row>
      <xdr:rowOff>38100</xdr:rowOff>
    </xdr:from>
    <xdr:to>
      <xdr:col>4</xdr:col>
      <xdr:colOff>-38100</xdr:colOff>
      <xdr:row>108</xdr:row>
      <xdr:rowOff>-38100</xdr:rowOff>
    </xdr:to>
    <xdr:pic>
      <xdr:nvPicPr>
        <xdr:cNvPr id="11" name="Picture 11" descr="lvPKGO"/>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3</xdr:col>
      <xdr:colOff>38100</xdr:colOff>
      <xdr:row>41</xdr:row>
      <xdr:rowOff>38100</xdr:rowOff>
    </xdr:from>
    <xdr:to>
      <xdr:col>4</xdr:col>
      <xdr:colOff>-38100</xdr:colOff>
      <xdr:row>42</xdr:row>
      <xdr:rowOff>-38100</xdr:rowOff>
    </xdr:to>
    <xdr:pic>
      <xdr:nvPicPr>
        <xdr:cNvPr id="12" name="Picture 12" descr="uijaMM"/>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3</xdr:col>
      <xdr:colOff>38100</xdr:colOff>
      <xdr:row>106</xdr:row>
      <xdr:rowOff>38100</xdr:rowOff>
    </xdr:from>
    <xdr:to>
      <xdr:col>4</xdr:col>
      <xdr:colOff>-38100</xdr:colOff>
      <xdr:row>107</xdr:row>
      <xdr:rowOff>-38100</xdr:rowOff>
    </xdr:to>
    <xdr:pic>
      <xdr:nvPicPr>
        <xdr:cNvPr id="13" name="Picture 13" descr="wkibdk"/>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3</xdr:col>
      <xdr:colOff>38100</xdr:colOff>
      <xdr:row>105</xdr:row>
      <xdr:rowOff>38100</xdr:rowOff>
    </xdr:from>
    <xdr:to>
      <xdr:col>4</xdr:col>
      <xdr:colOff>-38100</xdr:colOff>
      <xdr:row>106</xdr:row>
      <xdr:rowOff>-38100</xdr:rowOff>
    </xdr:to>
    <xdr:pic>
      <xdr:nvPicPr>
        <xdr:cNvPr id="14" name="Picture 14" descr="kWlXQF"/>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3</xdr:col>
      <xdr:colOff>38100</xdr:colOff>
      <xdr:row>104</xdr:row>
      <xdr:rowOff>38100</xdr:rowOff>
    </xdr:from>
    <xdr:to>
      <xdr:col>4</xdr:col>
      <xdr:colOff>-38100</xdr:colOff>
      <xdr:row>105</xdr:row>
      <xdr:rowOff>-38100</xdr:rowOff>
    </xdr:to>
    <xdr:pic>
      <xdr:nvPicPr>
        <xdr:cNvPr id="15" name="Picture 15" descr="zxNkhR"/>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1</xdr:col>
      <xdr:colOff>38100</xdr:colOff>
      <xdr:row>19</xdr:row>
      <xdr:rowOff>38100</xdr:rowOff>
    </xdr:from>
    <xdr:to>
      <xdr:col>2</xdr:col>
      <xdr:colOff>-38100</xdr:colOff>
      <xdr:row>20</xdr:row>
      <xdr:rowOff>-38100</xdr:rowOff>
    </xdr:to>
    <xdr:pic>
      <xdr:nvPicPr>
        <xdr:cNvPr id="16" name="Picture 16" descr="bcUrtM"/>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1</xdr:col>
      <xdr:colOff>38100</xdr:colOff>
      <xdr:row>18</xdr:row>
      <xdr:rowOff>38100</xdr:rowOff>
    </xdr:from>
    <xdr:to>
      <xdr:col>2</xdr:col>
      <xdr:colOff>-38100</xdr:colOff>
      <xdr:row>19</xdr:row>
      <xdr:rowOff>-38100</xdr:rowOff>
    </xdr:to>
    <xdr:pic>
      <xdr:nvPicPr>
        <xdr:cNvPr id="17" name="Picture 17" descr="RgGRmU"/>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1</xdr:col>
      <xdr:colOff>38100</xdr:colOff>
      <xdr:row>17</xdr:row>
      <xdr:rowOff>38100</xdr:rowOff>
    </xdr:from>
    <xdr:to>
      <xdr:col>2</xdr:col>
      <xdr:colOff>-38100</xdr:colOff>
      <xdr:row>18</xdr:row>
      <xdr:rowOff>-38100</xdr:rowOff>
    </xdr:to>
    <xdr:pic>
      <xdr:nvPicPr>
        <xdr:cNvPr id="18" name="Picture 18" descr="VLSiHX"/>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1</xdr:col>
      <xdr:colOff>38100</xdr:colOff>
      <xdr:row>16</xdr:row>
      <xdr:rowOff>38100</xdr:rowOff>
    </xdr:from>
    <xdr:to>
      <xdr:col>2</xdr:col>
      <xdr:colOff>-38100</xdr:colOff>
      <xdr:row>17</xdr:row>
      <xdr:rowOff>-38100</xdr:rowOff>
    </xdr:to>
    <xdr:pic>
      <xdr:nvPicPr>
        <xdr:cNvPr id="19" name="Picture 19" descr="yzsfPu"/>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1</xdr:col>
      <xdr:colOff>38100</xdr:colOff>
      <xdr:row>7</xdr:row>
      <xdr:rowOff>38100</xdr:rowOff>
    </xdr:from>
    <xdr:to>
      <xdr:col>2</xdr:col>
      <xdr:colOff>-38100</xdr:colOff>
      <xdr:row>8</xdr:row>
      <xdr:rowOff>-38100</xdr:rowOff>
    </xdr:to>
    <xdr:pic>
      <xdr:nvPicPr>
        <xdr:cNvPr id="20" name="Picture 20" descr="bMAALs"/>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3</xdr:col>
      <xdr:colOff>38100</xdr:colOff>
      <xdr:row>135</xdr:row>
      <xdr:rowOff>38100</xdr:rowOff>
    </xdr:from>
    <xdr:to>
      <xdr:col>4</xdr:col>
      <xdr:colOff>-38100</xdr:colOff>
      <xdr:row>136</xdr:row>
      <xdr:rowOff>-38100</xdr:rowOff>
    </xdr:to>
    <xdr:pic>
      <xdr:nvPicPr>
        <xdr:cNvPr id="21" name="Picture 21" descr="OgeLpV"/>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3</xdr:col>
      <xdr:colOff>38100</xdr:colOff>
      <xdr:row>134</xdr:row>
      <xdr:rowOff>38100</xdr:rowOff>
    </xdr:from>
    <xdr:to>
      <xdr:col>4</xdr:col>
      <xdr:colOff>-38100</xdr:colOff>
      <xdr:row>135</xdr:row>
      <xdr:rowOff>-38100</xdr:rowOff>
    </xdr:to>
    <xdr:pic>
      <xdr:nvPicPr>
        <xdr:cNvPr id="22" name="Picture 22" descr="jNQZCE"/>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3</xdr:col>
      <xdr:colOff>38100</xdr:colOff>
      <xdr:row>133</xdr:row>
      <xdr:rowOff>38100</xdr:rowOff>
    </xdr:from>
    <xdr:to>
      <xdr:col>4</xdr:col>
      <xdr:colOff>-38100</xdr:colOff>
      <xdr:row>134</xdr:row>
      <xdr:rowOff>-38100</xdr:rowOff>
    </xdr:to>
    <xdr:pic>
      <xdr:nvPicPr>
        <xdr:cNvPr id="23" name="Picture 23" descr="gJjYDu"/>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twoCellAnchor>
    <xdr:from>
      <xdr:col>3</xdr:col>
      <xdr:colOff>38100</xdr:colOff>
      <xdr:row>132</xdr:row>
      <xdr:rowOff>38100</xdr:rowOff>
    </xdr:from>
    <xdr:to>
      <xdr:col>4</xdr:col>
      <xdr:colOff>-38100</xdr:colOff>
      <xdr:row>133</xdr:row>
      <xdr:rowOff>-38100</xdr:rowOff>
    </xdr:to>
    <xdr:pic>
      <xdr:nvPicPr>
        <xdr:cNvPr id="24" name="Picture 24" descr="WUSlak"/>
        <xdr:cNvPicPr>
          <a:picLocks noChangeAspect="false"/>
        </xdr:cNvPicPr>
      </xdr:nvPicPr>
      <xdr:blipFill>
        <a:blip xmlns:r="http://schemas.openxmlformats.org/officeDocument/2006/relationships" r:embed="rId23"/>
        <a:stretch>
          <a:fillRect/>
        </a:stretch>
      </xdr:blipFill>
      <xdr:spPr>
        <a:xfrm>
          <a:off x="0" y="0"/>
          <a:ext cx="0" cy="0"/>
        </a:xfrm>
        <a:prstGeom prst="rect"/>
      </xdr:spPr>
    </xdr:pic>
    <xdr:clientData fLocksWithSheet="false" fPrintsWithSheet="true"/>
  </xdr:twoCellAnchor>
  <xdr:twoCellAnchor>
    <xdr:from>
      <xdr:col>3</xdr:col>
      <xdr:colOff>38100</xdr:colOff>
      <xdr:row>131</xdr:row>
      <xdr:rowOff>38100</xdr:rowOff>
    </xdr:from>
    <xdr:to>
      <xdr:col>4</xdr:col>
      <xdr:colOff>-38100</xdr:colOff>
      <xdr:row>132</xdr:row>
      <xdr:rowOff>-38100</xdr:rowOff>
    </xdr:to>
    <xdr:pic>
      <xdr:nvPicPr>
        <xdr:cNvPr id="25" name="Picture 25" descr="pQxkfS"/>
        <xdr:cNvPicPr>
          <a:picLocks noChangeAspect="false"/>
        </xdr:cNvPicPr>
      </xdr:nvPicPr>
      <xdr:blipFill>
        <a:blip xmlns:r="http://schemas.openxmlformats.org/officeDocument/2006/relationships" r:embed="rId24"/>
        <a:stretch>
          <a:fillRect/>
        </a:stretch>
      </xdr:blipFill>
      <xdr:spPr>
        <a:xfrm>
          <a:off x="0" y="0"/>
          <a:ext cx="0" cy="0"/>
        </a:xfrm>
        <a:prstGeom prst="rect"/>
      </xdr:spPr>
    </xdr:pic>
    <xdr:clientData fLocksWithSheet="false" fPrintsWithSheet="true"/>
  </xdr:twoCellAnchor>
  <xdr:twoCellAnchor>
    <xdr:from>
      <xdr:col>3</xdr:col>
      <xdr:colOff>38100</xdr:colOff>
      <xdr:row>130</xdr:row>
      <xdr:rowOff>38100</xdr:rowOff>
    </xdr:from>
    <xdr:to>
      <xdr:col>4</xdr:col>
      <xdr:colOff>-38100</xdr:colOff>
      <xdr:row>131</xdr:row>
      <xdr:rowOff>-38100</xdr:rowOff>
    </xdr:to>
    <xdr:pic>
      <xdr:nvPicPr>
        <xdr:cNvPr id="26" name="Picture 26" descr="FkGWLA"/>
        <xdr:cNvPicPr>
          <a:picLocks noChangeAspect="false"/>
        </xdr:cNvPicPr>
      </xdr:nvPicPr>
      <xdr:blipFill>
        <a:blip xmlns:r="http://schemas.openxmlformats.org/officeDocument/2006/relationships" r:embed="rId25"/>
        <a:stretch>
          <a:fillRect/>
        </a:stretch>
      </xdr:blipFill>
      <xdr:spPr>
        <a:xfrm>
          <a:off x="0" y="0"/>
          <a:ext cx="0" cy="0"/>
        </a:xfrm>
        <a:prstGeom prst="rect"/>
      </xdr:spPr>
    </xdr:pic>
    <xdr:clientData fLocksWithSheet="false" fPrintsWithSheet="true"/>
  </xdr:twoCellAnchor>
  <xdr:twoCellAnchor>
    <xdr:from>
      <xdr:col>0</xdr:col>
      <xdr:colOff>38100</xdr:colOff>
      <xdr:row>0</xdr:row>
      <xdr:rowOff>38100</xdr:rowOff>
    </xdr:from>
    <xdr:to>
      <xdr:col>1</xdr:col>
      <xdr:colOff>-38100</xdr:colOff>
      <xdr:row>1</xdr:row>
      <xdr:rowOff>-38100</xdr:rowOff>
    </xdr:to>
    <xdr:pic>
      <xdr:nvPicPr>
        <xdr:cNvPr id="27" name="Picture 27" descr="CQjnOL"/>
        <xdr:cNvPicPr>
          <a:picLocks noChangeAspect="false"/>
        </xdr:cNvPicPr>
      </xdr:nvPicPr>
      <xdr:blipFill>
        <a:blip xmlns:r="http://schemas.openxmlformats.org/officeDocument/2006/relationships" r:embed="rId26"/>
        <a:stretch>
          <a:fillRect/>
        </a:stretch>
      </xdr:blipFill>
      <xdr:spPr>
        <a:xfrm>
          <a:off x="0" y="0"/>
          <a:ext cx="0" cy="0"/>
        </a:xfrm>
        <a:prstGeom prst="rect"/>
      </xdr:spPr>
    </xdr:pic>
    <xdr:clientData fLocksWithSheet="false" fPrintsWithSheet="true"/>
  </xdr:twoCellAnchor>
  <xdr:twoCellAnchor>
    <xdr:from>
      <xdr:col>3</xdr:col>
      <xdr:colOff>38100</xdr:colOff>
      <xdr:row>129</xdr:row>
      <xdr:rowOff>38100</xdr:rowOff>
    </xdr:from>
    <xdr:to>
      <xdr:col>4</xdr:col>
      <xdr:colOff>-38100</xdr:colOff>
      <xdr:row>130</xdr:row>
      <xdr:rowOff>-38100</xdr:rowOff>
    </xdr:to>
    <xdr:pic>
      <xdr:nvPicPr>
        <xdr:cNvPr id="28" name="Picture 28" descr="UmDvaU"/>
        <xdr:cNvPicPr>
          <a:picLocks noChangeAspect="false"/>
        </xdr:cNvPicPr>
      </xdr:nvPicPr>
      <xdr:blipFill>
        <a:blip xmlns:r="http://schemas.openxmlformats.org/officeDocument/2006/relationships" r:embed="rId27"/>
        <a:stretch>
          <a:fillRect/>
        </a:stretch>
      </xdr:blipFill>
      <xdr:spPr>
        <a:xfrm>
          <a:off x="0" y="0"/>
          <a:ext cx="0" cy="0"/>
        </a:xfrm>
        <a:prstGeom prst="rect"/>
      </xdr:spPr>
    </xdr:pic>
    <xdr:clientData fLocksWithSheet="false" fPrintsWithSheet="true"/>
  </xdr:twoCellAnchor>
  <xdr:twoCellAnchor>
    <xdr:from>
      <xdr:col>1</xdr:col>
      <xdr:colOff>38100</xdr:colOff>
      <xdr:row>15</xdr:row>
      <xdr:rowOff>38100</xdr:rowOff>
    </xdr:from>
    <xdr:to>
      <xdr:col>2</xdr:col>
      <xdr:colOff>-38100</xdr:colOff>
      <xdr:row>16</xdr:row>
      <xdr:rowOff>-38100</xdr:rowOff>
    </xdr:to>
    <xdr:pic>
      <xdr:nvPicPr>
        <xdr:cNvPr id="29" name="Picture 29" descr="CfQVuf"/>
        <xdr:cNvPicPr>
          <a:picLocks noChangeAspect="false"/>
        </xdr:cNvPicPr>
      </xdr:nvPicPr>
      <xdr:blipFill>
        <a:blip xmlns:r="http://schemas.openxmlformats.org/officeDocument/2006/relationships" r:embed="rId28"/>
        <a:stretch>
          <a:fillRect/>
        </a:stretch>
      </xdr:blipFill>
      <xdr:spPr>
        <a:xfrm>
          <a:off x="0" y="0"/>
          <a:ext cx="0" cy="0"/>
        </a:xfrm>
        <a:prstGeom prst="rect"/>
      </xdr:spPr>
    </xdr:pic>
    <xdr:clientData fLocksWithSheet="false" fPrintsWithSheet="true"/>
  </xdr:twoCellAnchor>
  <xdr:twoCellAnchor>
    <xdr:from>
      <xdr:col>3</xdr:col>
      <xdr:colOff>38100</xdr:colOff>
      <xdr:row>128</xdr:row>
      <xdr:rowOff>38100</xdr:rowOff>
    </xdr:from>
    <xdr:to>
      <xdr:col>4</xdr:col>
      <xdr:colOff>-38100</xdr:colOff>
      <xdr:row>129</xdr:row>
      <xdr:rowOff>-38100</xdr:rowOff>
    </xdr:to>
    <xdr:pic>
      <xdr:nvPicPr>
        <xdr:cNvPr id="30" name="Picture 30" descr="OyguSK"/>
        <xdr:cNvPicPr>
          <a:picLocks noChangeAspect="false"/>
        </xdr:cNvPicPr>
      </xdr:nvPicPr>
      <xdr:blipFill>
        <a:blip xmlns:r="http://schemas.openxmlformats.org/officeDocument/2006/relationships" r:embed="rId29"/>
        <a:stretch>
          <a:fillRect/>
        </a:stretch>
      </xdr:blipFill>
      <xdr:spPr>
        <a:xfrm>
          <a:off x="0" y="0"/>
          <a:ext cx="0" cy="0"/>
        </a:xfrm>
        <a:prstGeom prst="rect"/>
      </xdr:spPr>
    </xdr:pic>
    <xdr:clientData fLocksWithSheet="false" fPrintsWithSheet="true"/>
  </xdr:twoCellAnchor>
  <xdr:twoCellAnchor>
    <xdr:from>
      <xdr:col>1</xdr:col>
      <xdr:colOff>38100</xdr:colOff>
      <xdr:row>14</xdr:row>
      <xdr:rowOff>38100</xdr:rowOff>
    </xdr:from>
    <xdr:to>
      <xdr:col>2</xdr:col>
      <xdr:colOff>-38100</xdr:colOff>
      <xdr:row>15</xdr:row>
      <xdr:rowOff>-38100</xdr:rowOff>
    </xdr:to>
    <xdr:pic>
      <xdr:nvPicPr>
        <xdr:cNvPr id="31" name="Picture 31" descr="WTenEI"/>
        <xdr:cNvPicPr>
          <a:picLocks noChangeAspect="false"/>
        </xdr:cNvPicPr>
      </xdr:nvPicPr>
      <xdr:blipFill>
        <a:blip xmlns:r="http://schemas.openxmlformats.org/officeDocument/2006/relationships" r:embed="rId30"/>
        <a:stretch>
          <a:fillRect/>
        </a:stretch>
      </xdr:blipFill>
      <xdr:spPr>
        <a:xfrm>
          <a:off x="0" y="0"/>
          <a:ext cx="0" cy="0"/>
        </a:xfrm>
        <a:prstGeom prst="rect"/>
      </xdr:spPr>
    </xdr:pic>
    <xdr:clientData fLocksWithSheet="false" fPrintsWithSheet="true"/>
  </xdr:twoCellAnchor>
  <xdr:twoCellAnchor>
    <xdr:from>
      <xdr:col>1</xdr:col>
      <xdr:colOff>38100</xdr:colOff>
      <xdr:row>12</xdr:row>
      <xdr:rowOff>38100</xdr:rowOff>
    </xdr:from>
    <xdr:to>
      <xdr:col>2</xdr:col>
      <xdr:colOff>-38100</xdr:colOff>
      <xdr:row>13</xdr:row>
      <xdr:rowOff>-38100</xdr:rowOff>
    </xdr:to>
    <xdr:pic>
      <xdr:nvPicPr>
        <xdr:cNvPr id="32" name="Picture 32" descr="aNLgXd"/>
        <xdr:cNvPicPr>
          <a:picLocks noChangeAspect="false"/>
        </xdr:cNvPicPr>
      </xdr:nvPicPr>
      <xdr:blipFill>
        <a:blip xmlns:r="http://schemas.openxmlformats.org/officeDocument/2006/relationships" r:embed="rId31"/>
        <a:stretch>
          <a:fillRect/>
        </a:stretch>
      </xdr:blipFill>
      <xdr:spPr>
        <a:xfrm>
          <a:off x="0" y="0"/>
          <a:ext cx="0" cy="0"/>
        </a:xfrm>
        <a:prstGeom prst="rect"/>
      </xdr:spPr>
    </xdr:pic>
    <xdr:clientData fLocksWithSheet="false" fPrintsWithSheet="true"/>
  </xdr:twoCellAnchor>
  <xdr:twoCellAnchor>
    <xdr:from>
      <xdr:col>1</xdr:col>
      <xdr:colOff>38100</xdr:colOff>
      <xdr:row>13</xdr:row>
      <xdr:rowOff>38100</xdr:rowOff>
    </xdr:from>
    <xdr:to>
      <xdr:col>2</xdr:col>
      <xdr:colOff>-38100</xdr:colOff>
      <xdr:row>14</xdr:row>
      <xdr:rowOff>-38100</xdr:rowOff>
    </xdr:to>
    <xdr:pic>
      <xdr:nvPicPr>
        <xdr:cNvPr id="33" name="Picture 33" descr="lEOrWk"/>
        <xdr:cNvPicPr>
          <a:picLocks noChangeAspect="false"/>
        </xdr:cNvPicPr>
      </xdr:nvPicPr>
      <xdr:blipFill>
        <a:blip xmlns:r="http://schemas.openxmlformats.org/officeDocument/2006/relationships" r:embed="rId32"/>
        <a:stretch>
          <a:fillRect/>
        </a:stretch>
      </xdr:blipFill>
      <xdr:spPr>
        <a:xfrm>
          <a:off x="0" y="0"/>
          <a:ext cx="0" cy="0"/>
        </a:xfrm>
        <a:prstGeom prst="rect"/>
      </xdr:spPr>
    </xdr:pic>
    <xdr:clientData fLocksWithSheet="false" fPrintsWithSheet="true"/>
  </xdr:twoCellAnchor>
  <xdr:twoCellAnchor>
    <xdr:from>
      <xdr:col>1</xdr:col>
      <xdr:colOff>38100</xdr:colOff>
      <xdr:row>11</xdr:row>
      <xdr:rowOff>38100</xdr:rowOff>
    </xdr:from>
    <xdr:to>
      <xdr:col>2</xdr:col>
      <xdr:colOff>-38100</xdr:colOff>
      <xdr:row>12</xdr:row>
      <xdr:rowOff>-38100</xdr:rowOff>
    </xdr:to>
    <xdr:pic>
      <xdr:nvPicPr>
        <xdr:cNvPr id="34" name="Picture 34" descr="jaGJog"/>
        <xdr:cNvPicPr>
          <a:picLocks noChangeAspect="false"/>
        </xdr:cNvPicPr>
      </xdr:nvPicPr>
      <xdr:blipFill>
        <a:blip xmlns:r="http://schemas.openxmlformats.org/officeDocument/2006/relationships" r:embed="rId33"/>
        <a:stretch>
          <a:fillRect/>
        </a:stretch>
      </xdr:blipFill>
      <xdr:spPr>
        <a:xfrm>
          <a:off x="0" y="0"/>
          <a:ext cx="0" cy="0"/>
        </a:xfrm>
        <a:prstGeom prst="rect"/>
      </xdr:spPr>
    </xdr:pic>
    <xdr:clientData fLocksWithSheet="false" fPrintsWithSheet="true"/>
  </xdr:twoCellAnchor>
  <xdr:twoCellAnchor>
    <xdr:from>
      <xdr:col>1</xdr:col>
      <xdr:colOff>38100</xdr:colOff>
      <xdr:row>10</xdr:row>
      <xdr:rowOff>38100</xdr:rowOff>
    </xdr:from>
    <xdr:to>
      <xdr:col>2</xdr:col>
      <xdr:colOff>-38100</xdr:colOff>
      <xdr:row>11</xdr:row>
      <xdr:rowOff>-38100</xdr:rowOff>
    </xdr:to>
    <xdr:pic>
      <xdr:nvPicPr>
        <xdr:cNvPr id="35" name="Picture 35" descr="CsnBcO"/>
        <xdr:cNvPicPr>
          <a:picLocks noChangeAspect="false"/>
        </xdr:cNvPicPr>
      </xdr:nvPicPr>
      <xdr:blipFill>
        <a:blip xmlns:r="http://schemas.openxmlformats.org/officeDocument/2006/relationships" r:embed="rId34"/>
        <a:stretch>
          <a:fillRect/>
        </a:stretch>
      </xdr:blipFill>
      <xdr:spPr>
        <a:xfrm>
          <a:off x="0" y="0"/>
          <a:ext cx="0" cy="0"/>
        </a:xfrm>
        <a:prstGeom prst="rect"/>
      </xdr:spPr>
    </xdr:pic>
    <xdr:clientData fLocksWithSheet="false" fPrintsWithSheet="true"/>
  </xdr:twoCellAnchor>
  <xdr:twoCellAnchor>
    <xdr:from>
      <xdr:col>1</xdr:col>
      <xdr:colOff>38100</xdr:colOff>
      <xdr:row>9</xdr:row>
      <xdr:rowOff>38100</xdr:rowOff>
    </xdr:from>
    <xdr:to>
      <xdr:col>2</xdr:col>
      <xdr:colOff>-38100</xdr:colOff>
      <xdr:row>10</xdr:row>
      <xdr:rowOff>-38100</xdr:rowOff>
    </xdr:to>
    <xdr:pic>
      <xdr:nvPicPr>
        <xdr:cNvPr id="36" name="Picture 36" descr="PQMsCr"/>
        <xdr:cNvPicPr>
          <a:picLocks noChangeAspect="false"/>
        </xdr:cNvPicPr>
      </xdr:nvPicPr>
      <xdr:blipFill>
        <a:blip xmlns:r="http://schemas.openxmlformats.org/officeDocument/2006/relationships" r:embed="rId35"/>
        <a:stretch>
          <a:fillRect/>
        </a:stretch>
      </xdr:blipFill>
      <xdr:spPr>
        <a:xfrm>
          <a:off x="0" y="0"/>
          <a:ext cx="0" cy="0"/>
        </a:xfrm>
        <a:prstGeom prst="rect"/>
      </xdr:spPr>
    </xdr:pic>
    <xdr:clientData fLocksWithSheet="false" fPrintsWithSheet="true"/>
  </xdr:twoCellAnchor>
  <xdr:twoCellAnchor>
    <xdr:from>
      <xdr:col>1</xdr:col>
      <xdr:colOff>38100</xdr:colOff>
      <xdr:row>8</xdr:row>
      <xdr:rowOff>38100</xdr:rowOff>
    </xdr:from>
    <xdr:to>
      <xdr:col>2</xdr:col>
      <xdr:colOff>-38100</xdr:colOff>
      <xdr:row>9</xdr:row>
      <xdr:rowOff>-38100</xdr:rowOff>
    </xdr:to>
    <xdr:pic>
      <xdr:nvPicPr>
        <xdr:cNvPr id="37" name="Picture 37" descr="PmIVsy"/>
        <xdr:cNvPicPr>
          <a:picLocks noChangeAspect="false"/>
        </xdr:cNvPicPr>
      </xdr:nvPicPr>
      <xdr:blipFill>
        <a:blip xmlns:r="http://schemas.openxmlformats.org/officeDocument/2006/relationships" r:embed="rId36"/>
        <a:stretch>
          <a:fillRect/>
        </a:stretch>
      </xdr:blipFill>
      <xdr:spPr>
        <a:xfrm>
          <a:off x="0" y="0"/>
          <a:ext cx="0" cy="0"/>
        </a:xfrm>
        <a:prstGeom prst="rect"/>
      </xdr:spPr>
    </xdr:pic>
    <xdr:clientData fLocksWithSheet="false" fPrintsWithSheet="true"/>
  </xdr:twoCellAnchor>
  <xdr:twoCellAnchor>
    <xdr:from>
      <xdr:col>3</xdr:col>
      <xdr:colOff>38100</xdr:colOff>
      <xdr:row>119</xdr:row>
      <xdr:rowOff>38100</xdr:rowOff>
    </xdr:from>
    <xdr:to>
      <xdr:col>4</xdr:col>
      <xdr:colOff>-38100</xdr:colOff>
      <xdr:row>120</xdr:row>
      <xdr:rowOff>-38100</xdr:rowOff>
    </xdr:to>
    <xdr:pic>
      <xdr:nvPicPr>
        <xdr:cNvPr id="38" name="Picture 38" descr="pTpzaw"/>
        <xdr:cNvPicPr>
          <a:picLocks noChangeAspect="false"/>
        </xdr:cNvPicPr>
      </xdr:nvPicPr>
      <xdr:blipFill>
        <a:blip xmlns:r="http://schemas.openxmlformats.org/officeDocument/2006/relationships" r:embed="rId37"/>
        <a:stretch>
          <a:fillRect/>
        </a:stretch>
      </xdr:blipFill>
      <xdr:spPr>
        <a:xfrm>
          <a:off x="0" y="0"/>
          <a:ext cx="0" cy="0"/>
        </a:xfrm>
        <a:prstGeom prst="rect"/>
      </xdr:spPr>
    </xdr:pic>
    <xdr:clientData fLocksWithSheet="false" fPrintsWithSheet="true"/>
  </xdr:twoCellAnchor>
  <xdr:twoCellAnchor>
    <xdr:from>
      <xdr:col>3</xdr:col>
      <xdr:colOff>38100</xdr:colOff>
      <xdr:row>118</xdr:row>
      <xdr:rowOff>38100</xdr:rowOff>
    </xdr:from>
    <xdr:to>
      <xdr:col>4</xdr:col>
      <xdr:colOff>-38100</xdr:colOff>
      <xdr:row>119</xdr:row>
      <xdr:rowOff>-38100</xdr:rowOff>
    </xdr:to>
    <xdr:pic>
      <xdr:nvPicPr>
        <xdr:cNvPr id="39" name="Picture 39" descr="DjmsmP"/>
        <xdr:cNvPicPr>
          <a:picLocks noChangeAspect="false"/>
        </xdr:cNvPicPr>
      </xdr:nvPicPr>
      <xdr:blipFill>
        <a:blip xmlns:r="http://schemas.openxmlformats.org/officeDocument/2006/relationships" r:embed="rId38"/>
        <a:stretch>
          <a:fillRect/>
        </a:stretch>
      </xdr:blipFill>
      <xdr:spPr>
        <a:xfrm>
          <a:off x="0" y="0"/>
          <a:ext cx="0" cy="0"/>
        </a:xfrm>
        <a:prstGeom prst="rect"/>
      </xdr:spPr>
    </xdr:pic>
    <xdr:clientData fLocksWithSheet="false" fPrintsWithSheet="true"/>
  </xdr:twoCellAnchor>
  <xdr:twoCellAnchor>
    <xdr:from>
      <xdr:col>3</xdr:col>
      <xdr:colOff>38100</xdr:colOff>
      <xdr:row>117</xdr:row>
      <xdr:rowOff>38100</xdr:rowOff>
    </xdr:from>
    <xdr:to>
      <xdr:col>4</xdr:col>
      <xdr:colOff>-38100</xdr:colOff>
      <xdr:row>118</xdr:row>
      <xdr:rowOff>-38100</xdr:rowOff>
    </xdr:to>
    <xdr:pic>
      <xdr:nvPicPr>
        <xdr:cNvPr id="40" name="Picture 40" descr="HaBPEn"/>
        <xdr:cNvPicPr>
          <a:picLocks noChangeAspect="false"/>
        </xdr:cNvPicPr>
      </xdr:nvPicPr>
      <xdr:blipFill>
        <a:blip xmlns:r="http://schemas.openxmlformats.org/officeDocument/2006/relationships" r:embed="rId39"/>
        <a:stretch>
          <a:fillRect/>
        </a:stretch>
      </xdr:blipFill>
      <xdr:spPr>
        <a:xfrm>
          <a:off x="0" y="0"/>
          <a:ext cx="0" cy="0"/>
        </a:xfrm>
        <a:prstGeom prst="rect"/>
      </xdr:spPr>
    </xdr:pic>
    <xdr:clientData fLocksWithSheet="false" fPrintsWithSheet="true"/>
  </xdr:twoCellAnchor>
  <xdr:twoCellAnchor>
    <xdr:from>
      <xdr:col>3</xdr:col>
      <xdr:colOff>38100</xdr:colOff>
      <xdr:row>116</xdr:row>
      <xdr:rowOff>38100</xdr:rowOff>
    </xdr:from>
    <xdr:to>
      <xdr:col>4</xdr:col>
      <xdr:colOff>-38100</xdr:colOff>
      <xdr:row>117</xdr:row>
      <xdr:rowOff>-38100</xdr:rowOff>
    </xdr:to>
    <xdr:pic>
      <xdr:nvPicPr>
        <xdr:cNvPr id="41" name="Picture 41" descr="JJrLZh"/>
        <xdr:cNvPicPr>
          <a:picLocks noChangeAspect="false"/>
        </xdr:cNvPicPr>
      </xdr:nvPicPr>
      <xdr:blipFill>
        <a:blip xmlns:r="http://schemas.openxmlformats.org/officeDocument/2006/relationships" r:embed="rId40"/>
        <a:stretch>
          <a:fillRect/>
        </a:stretch>
      </xdr:blipFill>
      <xdr:spPr>
        <a:xfrm>
          <a:off x="0" y="0"/>
          <a:ext cx="0" cy="0"/>
        </a:xfrm>
        <a:prstGeom prst="rect"/>
      </xdr:spPr>
    </xdr:pic>
    <xdr:clientData fLocksWithSheet="false" fPrintsWithSheet="true"/>
  </xdr:twoCellAnchor>
  <xdr:twoCellAnchor>
    <xdr:from>
      <xdr:col>3</xdr:col>
      <xdr:colOff>38100</xdr:colOff>
      <xdr:row>115</xdr:row>
      <xdr:rowOff>38100</xdr:rowOff>
    </xdr:from>
    <xdr:to>
      <xdr:col>4</xdr:col>
      <xdr:colOff>-38100</xdr:colOff>
      <xdr:row>116</xdr:row>
      <xdr:rowOff>-38100</xdr:rowOff>
    </xdr:to>
    <xdr:pic>
      <xdr:nvPicPr>
        <xdr:cNvPr id="42" name="Picture 42" descr="gguzhL"/>
        <xdr:cNvPicPr>
          <a:picLocks noChangeAspect="false"/>
        </xdr:cNvPicPr>
      </xdr:nvPicPr>
      <xdr:blipFill>
        <a:blip xmlns:r="http://schemas.openxmlformats.org/officeDocument/2006/relationships" r:embed="rId41"/>
        <a:stretch>
          <a:fillRect/>
        </a:stretch>
      </xdr:blipFill>
      <xdr:spPr>
        <a:xfrm>
          <a:off x="0" y="0"/>
          <a:ext cx="0" cy="0"/>
        </a:xfrm>
        <a:prstGeom prst="rect"/>
      </xdr:spPr>
    </xdr:pic>
    <xdr:clientData fLocksWithSheet="false" fPrintsWithSheet="true"/>
  </xdr:twoCellAnchor>
  <xdr:twoCellAnchor>
    <xdr:from>
      <xdr:col>3</xdr:col>
      <xdr:colOff>38100</xdr:colOff>
      <xdr:row>114</xdr:row>
      <xdr:rowOff>38100</xdr:rowOff>
    </xdr:from>
    <xdr:to>
      <xdr:col>4</xdr:col>
      <xdr:colOff>-38100</xdr:colOff>
      <xdr:row>115</xdr:row>
      <xdr:rowOff>-38100</xdr:rowOff>
    </xdr:to>
    <xdr:pic>
      <xdr:nvPicPr>
        <xdr:cNvPr id="43" name="Picture 43" descr="OTeQnF"/>
        <xdr:cNvPicPr>
          <a:picLocks noChangeAspect="false"/>
        </xdr:cNvPicPr>
      </xdr:nvPicPr>
      <xdr:blipFill>
        <a:blip xmlns:r="http://schemas.openxmlformats.org/officeDocument/2006/relationships" r:embed="rId42"/>
        <a:stretch>
          <a:fillRect/>
        </a:stretch>
      </xdr:blipFill>
      <xdr:spPr>
        <a:xfrm>
          <a:off x="0" y="0"/>
          <a:ext cx="0" cy="0"/>
        </a:xfrm>
        <a:prstGeom prst="rect"/>
      </xdr:spPr>
    </xdr:pic>
    <xdr:clientData fLocksWithSheet="false" fPrintsWithSheet="true"/>
  </xdr:twoCellAnchor>
  <xdr:twoCellAnchor>
    <xdr:from>
      <xdr:col>3</xdr:col>
      <xdr:colOff>38100</xdr:colOff>
      <xdr:row>48</xdr:row>
      <xdr:rowOff>38100</xdr:rowOff>
    </xdr:from>
    <xdr:to>
      <xdr:col>4</xdr:col>
      <xdr:colOff>-38100</xdr:colOff>
      <xdr:row>49</xdr:row>
      <xdr:rowOff>-38100</xdr:rowOff>
    </xdr:to>
    <xdr:pic>
      <xdr:nvPicPr>
        <xdr:cNvPr id="44" name="Picture 44" descr="XIRmnZ"/>
        <xdr:cNvPicPr>
          <a:picLocks noChangeAspect="false"/>
        </xdr:cNvPicPr>
      </xdr:nvPicPr>
      <xdr:blipFill>
        <a:blip xmlns:r="http://schemas.openxmlformats.org/officeDocument/2006/relationships" r:embed="rId43"/>
        <a:stretch>
          <a:fillRect/>
        </a:stretch>
      </xdr:blipFill>
      <xdr:spPr>
        <a:xfrm>
          <a:off x="0" y="0"/>
          <a:ext cx="0" cy="0"/>
        </a:xfrm>
        <a:prstGeom prst="rect"/>
      </xdr:spPr>
    </xdr:pic>
    <xdr:clientData fLocksWithSheet="false" fPrintsWithSheet="true"/>
  </xdr:twoCellAnchor>
  <xdr:twoCellAnchor>
    <xdr:from>
      <xdr:col>3</xdr:col>
      <xdr:colOff>38100</xdr:colOff>
      <xdr:row>113</xdr:row>
      <xdr:rowOff>38100</xdr:rowOff>
    </xdr:from>
    <xdr:to>
      <xdr:col>4</xdr:col>
      <xdr:colOff>-38100</xdr:colOff>
      <xdr:row>114</xdr:row>
      <xdr:rowOff>-38100</xdr:rowOff>
    </xdr:to>
    <xdr:pic>
      <xdr:nvPicPr>
        <xdr:cNvPr id="45" name="Picture 45" descr="fhZSzH"/>
        <xdr:cNvPicPr>
          <a:picLocks noChangeAspect="false"/>
        </xdr:cNvPicPr>
      </xdr:nvPicPr>
      <xdr:blipFill>
        <a:blip xmlns:r="http://schemas.openxmlformats.org/officeDocument/2006/relationships" r:embed="rId44"/>
        <a:stretch>
          <a:fillRect/>
        </a:stretch>
      </xdr:blipFill>
      <xdr:spPr>
        <a:xfrm>
          <a:off x="0" y="0"/>
          <a:ext cx="0" cy="0"/>
        </a:xfrm>
        <a:prstGeom prst="rect"/>
      </xdr:spPr>
    </xdr:pic>
    <xdr:clientData fLocksWithSheet="false" fPrintsWithSheet="true"/>
  </xdr:twoCellAnchor>
  <xdr:twoCellAnchor>
    <xdr:from>
      <xdr:col>3</xdr:col>
      <xdr:colOff>38100</xdr:colOff>
      <xdr:row>112</xdr:row>
      <xdr:rowOff>38100</xdr:rowOff>
    </xdr:from>
    <xdr:to>
      <xdr:col>4</xdr:col>
      <xdr:colOff>-38100</xdr:colOff>
      <xdr:row>113</xdr:row>
      <xdr:rowOff>-38100</xdr:rowOff>
    </xdr:to>
    <xdr:pic>
      <xdr:nvPicPr>
        <xdr:cNvPr id="46" name="Picture 46" descr="MNQFMB"/>
        <xdr:cNvPicPr>
          <a:picLocks noChangeAspect="false"/>
        </xdr:cNvPicPr>
      </xdr:nvPicPr>
      <xdr:blipFill>
        <a:blip xmlns:r="http://schemas.openxmlformats.org/officeDocument/2006/relationships" r:embed="rId45"/>
        <a:stretch>
          <a:fillRect/>
        </a:stretch>
      </xdr:blipFill>
      <xdr:spPr>
        <a:xfrm>
          <a:off x="0" y="0"/>
          <a:ext cx="0" cy="0"/>
        </a:xfrm>
        <a:prstGeom prst="rect"/>
      </xdr:spPr>
    </xdr:pic>
    <xdr:clientData fLocksWithSheet="false" fPrintsWithSheet="true"/>
  </xdr:twoCellAnchor>
  <xdr:twoCellAnchor>
    <xdr:from>
      <xdr:col>3</xdr:col>
      <xdr:colOff>38100</xdr:colOff>
      <xdr:row>127</xdr:row>
      <xdr:rowOff>38100</xdr:rowOff>
    </xdr:from>
    <xdr:to>
      <xdr:col>4</xdr:col>
      <xdr:colOff>-38100</xdr:colOff>
      <xdr:row>128</xdr:row>
      <xdr:rowOff>-38100</xdr:rowOff>
    </xdr:to>
    <xdr:pic>
      <xdr:nvPicPr>
        <xdr:cNvPr id="47" name="Picture 47" descr="KZkUdq"/>
        <xdr:cNvPicPr>
          <a:picLocks noChangeAspect="false"/>
        </xdr:cNvPicPr>
      </xdr:nvPicPr>
      <xdr:blipFill>
        <a:blip xmlns:r="http://schemas.openxmlformats.org/officeDocument/2006/relationships" r:embed="rId46"/>
        <a:stretch>
          <a:fillRect/>
        </a:stretch>
      </xdr:blipFill>
      <xdr:spPr>
        <a:xfrm>
          <a:off x="0" y="0"/>
          <a:ext cx="0" cy="0"/>
        </a:xfrm>
        <a:prstGeom prst="rect"/>
      </xdr:spPr>
    </xdr:pic>
    <xdr:clientData fLocksWithSheet="false" fPrintsWithSheet="true"/>
  </xdr:twoCellAnchor>
  <xdr:twoCellAnchor>
    <xdr:from>
      <xdr:col>3</xdr:col>
      <xdr:colOff>38100</xdr:colOff>
      <xdr:row>126</xdr:row>
      <xdr:rowOff>38100</xdr:rowOff>
    </xdr:from>
    <xdr:to>
      <xdr:col>4</xdr:col>
      <xdr:colOff>-38100</xdr:colOff>
      <xdr:row>127</xdr:row>
      <xdr:rowOff>-38100</xdr:rowOff>
    </xdr:to>
    <xdr:pic>
      <xdr:nvPicPr>
        <xdr:cNvPr id="48" name="Picture 48" descr="kIxDWi"/>
        <xdr:cNvPicPr>
          <a:picLocks noChangeAspect="false"/>
        </xdr:cNvPicPr>
      </xdr:nvPicPr>
      <xdr:blipFill>
        <a:blip xmlns:r="http://schemas.openxmlformats.org/officeDocument/2006/relationships" r:embed="rId47"/>
        <a:stretch>
          <a:fillRect/>
        </a:stretch>
      </xdr:blipFill>
      <xdr:spPr>
        <a:xfrm>
          <a:off x="0" y="0"/>
          <a:ext cx="0" cy="0"/>
        </a:xfrm>
        <a:prstGeom prst="rect"/>
      </xdr:spPr>
    </xdr:pic>
    <xdr:clientData fLocksWithSheet="false" fPrintsWithSheet="true"/>
  </xdr:twoCellAnchor>
  <xdr:twoCellAnchor>
    <xdr:from>
      <xdr:col>3</xdr:col>
      <xdr:colOff>38100</xdr:colOff>
      <xdr:row>125</xdr:row>
      <xdr:rowOff>38100</xdr:rowOff>
    </xdr:from>
    <xdr:to>
      <xdr:col>4</xdr:col>
      <xdr:colOff>-38100</xdr:colOff>
      <xdr:row>126</xdr:row>
      <xdr:rowOff>-38100</xdr:rowOff>
    </xdr:to>
    <xdr:pic>
      <xdr:nvPicPr>
        <xdr:cNvPr id="49" name="Picture 49" descr="uBTJjY"/>
        <xdr:cNvPicPr>
          <a:picLocks noChangeAspect="false"/>
        </xdr:cNvPicPr>
      </xdr:nvPicPr>
      <xdr:blipFill>
        <a:blip xmlns:r="http://schemas.openxmlformats.org/officeDocument/2006/relationships" r:embed="rId48"/>
        <a:stretch>
          <a:fillRect/>
        </a:stretch>
      </xdr:blipFill>
      <xdr:spPr>
        <a:xfrm>
          <a:off x="0" y="0"/>
          <a:ext cx="0" cy="0"/>
        </a:xfrm>
        <a:prstGeom prst="rect"/>
      </xdr:spPr>
    </xdr:pic>
    <xdr:clientData fLocksWithSheet="false" fPrintsWithSheet="true"/>
  </xdr:twoCellAnchor>
  <xdr:twoCellAnchor>
    <xdr:from>
      <xdr:col>3</xdr:col>
      <xdr:colOff>38100</xdr:colOff>
      <xdr:row>124</xdr:row>
      <xdr:rowOff>38100</xdr:rowOff>
    </xdr:from>
    <xdr:to>
      <xdr:col>4</xdr:col>
      <xdr:colOff>-38100</xdr:colOff>
      <xdr:row>125</xdr:row>
      <xdr:rowOff>-38100</xdr:rowOff>
    </xdr:to>
    <xdr:pic>
      <xdr:nvPicPr>
        <xdr:cNvPr id="50" name="Picture 50" descr="WtjPov"/>
        <xdr:cNvPicPr>
          <a:picLocks noChangeAspect="false"/>
        </xdr:cNvPicPr>
      </xdr:nvPicPr>
      <xdr:blipFill>
        <a:blip xmlns:r="http://schemas.openxmlformats.org/officeDocument/2006/relationships" r:embed="rId49"/>
        <a:stretch>
          <a:fillRect/>
        </a:stretch>
      </xdr:blipFill>
      <xdr:spPr>
        <a:xfrm>
          <a:off x="0" y="0"/>
          <a:ext cx="0" cy="0"/>
        </a:xfrm>
        <a:prstGeom prst="rect"/>
      </xdr:spPr>
    </xdr:pic>
    <xdr:clientData fLocksWithSheet="false" fPrintsWithSheet="true"/>
  </xdr:twoCellAnchor>
  <xdr:twoCellAnchor>
    <xdr:from>
      <xdr:col>3</xdr:col>
      <xdr:colOff>38100</xdr:colOff>
      <xdr:row>123</xdr:row>
      <xdr:rowOff>38100</xdr:rowOff>
    </xdr:from>
    <xdr:to>
      <xdr:col>4</xdr:col>
      <xdr:colOff>-38100</xdr:colOff>
      <xdr:row>124</xdr:row>
      <xdr:rowOff>-38100</xdr:rowOff>
    </xdr:to>
    <xdr:pic>
      <xdr:nvPicPr>
        <xdr:cNvPr id="51" name="Picture 51" descr="ZTvxjt"/>
        <xdr:cNvPicPr>
          <a:picLocks noChangeAspect="false"/>
        </xdr:cNvPicPr>
      </xdr:nvPicPr>
      <xdr:blipFill>
        <a:blip xmlns:r="http://schemas.openxmlformats.org/officeDocument/2006/relationships" r:embed="rId50"/>
        <a:stretch>
          <a:fillRect/>
        </a:stretch>
      </xdr:blipFill>
      <xdr:spPr>
        <a:xfrm>
          <a:off x="0" y="0"/>
          <a:ext cx="0" cy="0"/>
        </a:xfrm>
        <a:prstGeom prst="rect"/>
      </xdr:spPr>
    </xdr:pic>
    <xdr:clientData fLocksWithSheet="false" fPrintsWithSheet="true"/>
  </xdr:twoCellAnchor>
  <xdr:twoCellAnchor>
    <xdr:from>
      <xdr:col>3</xdr:col>
      <xdr:colOff>38100</xdr:colOff>
      <xdr:row>122</xdr:row>
      <xdr:rowOff>38100</xdr:rowOff>
    </xdr:from>
    <xdr:to>
      <xdr:col>4</xdr:col>
      <xdr:colOff>-38100</xdr:colOff>
      <xdr:row>123</xdr:row>
      <xdr:rowOff>-38100</xdr:rowOff>
    </xdr:to>
    <xdr:pic>
      <xdr:nvPicPr>
        <xdr:cNvPr id="52" name="Picture 52" descr="dtERzr"/>
        <xdr:cNvPicPr>
          <a:picLocks noChangeAspect="false"/>
        </xdr:cNvPicPr>
      </xdr:nvPicPr>
      <xdr:blipFill>
        <a:blip xmlns:r="http://schemas.openxmlformats.org/officeDocument/2006/relationships" r:embed="rId51"/>
        <a:stretch>
          <a:fillRect/>
        </a:stretch>
      </xdr:blipFill>
      <xdr:spPr>
        <a:xfrm>
          <a:off x="0" y="0"/>
          <a:ext cx="0" cy="0"/>
        </a:xfrm>
        <a:prstGeom prst="rect"/>
      </xdr:spPr>
    </xdr:pic>
    <xdr:clientData fLocksWithSheet="false" fPrintsWithSheet="true"/>
  </xdr:twoCellAnchor>
  <xdr:twoCellAnchor>
    <xdr:from>
      <xdr:col>3</xdr:col>
      <xdr:colOff>38100</xdr:colOff>
      <xdr:row>121</xdr:row>
      <xdr:rowOff>38100</xdr:rowOff>
    </xdr:from>
    <xdr:to>
      <xdr:col>4</xdr:col>
      <xdr:colOff>-38100</xdr:colOff>
      <xdr:row>122</xdr:row>
      <xdr:rowOff>-38100</xdr:rowOff>
    </xdr:to>
    <xdr:pic>
      <xdr:nvPicPr>
        <xdr:cNvPr id="53" name="Picture 53" descr="RgWXXF"/>
        <xdr:cNvPicPr>
          <a:picLocks noChangeAspect="false"/>
        </xdr:cNvPicPr>
      </xdr:nvPicPr>
      <xdr:blipFill>
        <a:blip xmlns:r="http://schemas.openxmlformats.org/officeDocument/2006/relationships" r:embed="rId52"/>
        <a:stretch>
          <a:fillRect/>
        </a:stretch>
      </xdr:blipFill>
      <xdr:spPr>
        <a:xfrm>
          <a:off x="0" y="0"/>
          <a:ext cx="0" cy="0"/>
        </a:xfrm>
        <a:prstGeom prst="rect"/>
      </xdr:spPr>
    </xdr:pic>
    <xdr:clientData fLocksWithSheet="false" fPrintsWithSheet="true"/>
  </xdr:twoCellAnchor>
  <xdr:twoCellAnchor>
    <xdr:from>
      <xdr:col>3</xdr:col>
      <xdr:colOff>38100</xdr:colOff>
      <xdr:row>120</xdr:row>
      <xdr:rowOff>38100</xdr:rowOff>
    </xdr:from>
    <xdr:to>
      <xdr:col>4</xdr:col>
      <xdr:colOff>-38100</xdr:colOff>
      <xdr:row>121</xdr:row>
      <xdr:rowOff>-38100</xdr:rowOff>
    </xdr:to>
    <xdr:pic>
      <xdr:nvPicPr>
        <xdr:cNvPr id="54" name="Picture 54" descr="fnqkDn"/>
        <xdr:cNvPicPr>
          <a:picLocks noChangeAspect="false"/>
        </xdr:cNvPicPr>
      </xdr:nvPicPr>
      <xdr:blipFill>
        <a:blip xmlns:r="http://schemas.openxmlformats.org/officeDocument/2006/relationships" r:embed="rId53"/>
        <a:stretch>
          <a:fillRect/>
        </a:stretch>
      </xdr:blipFill>
      <xdr:spPr>
        <a:xfrm>
          <a:off x="0" y="0"/>
          <a:ext cx="0" cy="0"/>
        </a:xfrm>
        <a:prstGeom prst="rect"/>
      </xdr:spPr>
    </xdr:pic>
    <xdr:clientData fLocksWithSheet="false" fPrintsWithSheet="true"/>
  </xdr:twoCellAnchor>
  <xdr:twoCellAnchor>
    <xdr:from>
      <xdr:col>3</xdr:col>
      <xdr:colOff>38100</xdr:colOff>
      <xdr:row>103</xdr:row>
      <xdr:rowOff>38100</xdr:rowOff>
    </xdr:from>
    <xdr:to>
      <xdr:col>4</xdr:col>
      <xdr:colOff>-38100</xdr:colOff>
      <xdr:row>104</xdr:row>
      <xdr:rowOff>-38100</xdr:rowOff>
    </xdr:to>
    <xdr:pic>
      <xdr:nvPicPr>
        <xdr:cNvPr id="55" name="Picture 55" descr="gBxCeV"/>
        <xdr:cNvPicPr>
          <a:picLocks noChangeAspect="false"/>
        </xdr:cNvPicPr>
      </xdr:nvPicPr>
      <xdr:blipFill>
        <a:blip xmlns:r="http://schemas.openxmlformats.org/officeDocument/2006/relationships" r:embed="rId54"/>
        <a:stretch>
          <a:fillRect/>
        </a:stretch>
      </xdr:blipFill>
      <xdr:spPr>
        <a:xfrm>
          <a:off x="0" y="0"/>
          <a:ext cx="0" cy="0"/>
        </a:xfrm>
        <a:prstGeom prst="rect"/>
      </xdr:spPr>
    </xdr:pic>
    <xdr:clientData fLocksWithSheet="false" fPrintsWithSheet="true"/>
  </xdr:twoCellAnchor>
  <xdr:twoCellAnchor>
    <xdr:from>
      <xdr:col>3</xdr:col>
      <xdr:colOff>38100</xdr:colOff>
      <xdr:row>102</xdr:row>
      <xdr:rowOff>38100</xdr:rowOff>
    </xdr:from>
    <xdr:to>
      <xdr:col>4</xdr:col>
      <xdr:colOff>-38100</xdr:colOff>
      <xdr:row>103</xdr:row>
      <xdr:rowOff>-38100</xdr:rowOff>
    </xdr:to>
    <xdr:pic>
      <xdr:nvPicPr>
        <xdr:cNvPr id="56" name="Picture 56" descr="awkJWi"/>
        <xdr:cNvPicPr>
          <a:picLocks noChangeAspect="false"/>
        </xdr:cNvPicPr>
      </xdr:nvPicPr>
      <xdr:blipFill>
        <a:blip xmlns:r="http://schemas.openxmlformats.org/officeDocument/2006/relationships" r:embed="rId55"/>
        <a:stretch>
          <a:fillRect/>
        </a:stretch>
      </xdr:blipFill>
      <xdr:spPr>
        <a:xfrm>
          <a:off x="0" y="0"/>
          <a:ext cx="0" cy="0"/>
        </a:xfrm>
        <a:prstGeom prst="rect"/>
      </xdr:spPr>
    </xdr:pic>
    <xdr:clientData fLocksWithSheet="false" fPrintsWithSheet="true"/>
  </xdr:twoCellAnchor>
  <xdr:twoCellAnchor>
    <xdr:from>
      <xdr:col>3</xdr:col>
      <xdr:colOff>38100</xdr:colOff>
      <xdr:row>101</xdr:row>
      <xdr:rowOff>38100</xdr:rowOff>
    </xdr:from>
    <xdr:to>
      <xdr:col>4</xdr:col>
      <xdr:colOff>-38100</xdr:colOff>
      <xdr:row>102</xdr:row>
      <xdr:rowOff>-38100</xdr:rowOff>
    </xdr:to>
    <xdr:pic>
      <xdr:nvPicPr>
        <xdr:cNvPr id="57" name="Picture 57" descr="EXjmBG"/>
        <xdr:cNvPicPr>
          <a:picLocks noChangeAspect="false"/>
        </xdr:cNvPicPr>
      </xdr:nvPicPr>
      <xdr:blipFill>
        <a:blip xmlns:r="http://schemas.openxmlformats.org/officeDocument/2006/relationships" r:embed="rId56"/>
        <a:stretch>
          <a:fillRect/>
        </a:stretch>
      </xdr:blipFill>
      <xdr:spPr>
        <a:xfrm>
          <a:off x="0" y="0"/>
          <a:ext cx="0" cy="0"/>
        </a:xfrm>
        <a:prstGeom prst="rect"/>
      </xdr:spPr>
    </xdr:pic>
    <xdr:clientData fLocksWithSheet="false" fPrintsWithSheet="true"/>
  </xdr:twoCellAnchor>
  <xdr:twoCellAnchor>
    <xdr:from>
      <xdr:col>5</xdr:col>
      <xdr:colOff>38100</xdr:colOff>
      <xdr:row>101</xdr:row>
      <xdr:rowOff>38100</xdr:rowOff>
    </xdr:from>
    <xdr:to>
      <xdr:col>6</xdr:col>
      <xdr:colOff>-38100</xdr:colOff>
      <xdr:row>102</xdr:row>
      <xdr:rowOff>-38100</xdr:rowOff>
    </xdr:to>
    <xdr:pic>
      <xdr:nvPicPr>
        <xdr:cNvPr id="58" name="Picture 58" descr="eLITCj"/>
        <xdr:cNvPicPr>
          <a:picLocks noChangeAspect="false"/>
        </xdr:cNvPicPr>
      </xdr:nvPicPr>
      <xdr:blipFill>
        <a:blip xmlns:r="http://schemas.openxmlformats.org/officeDocument/2006/relationships" r:embed="rId57"/>
        <a:stretch>
          <a:fillRect/>
        </a:stretch>
      </xdr:blipFill>
      <xdr:spPr>
        <a:xfrm>
          <a:off x="0" y="0"/>
          <a:ext cx="0" cy="0"/>
        </a:xfrm>
        <a:prstGeom prst="rect"/>
      </xdr:spPr>
    </xdr:pic>
    <xdr:clientData fLocksWithSheet="false" fPrintsWithSheet="true"/>
  </xdr:twoCellAnchor>
  <xdr:twoCellAnchor>
    <xdr:from>
      <xdr:col>4</xdr:col>
      <xdr:colOff>38100</xdr:colOff>
      <xdr:row>101</xdr:row>
      <xdr:rowOff>38100</xdr:rowOff>
    </xdr:from>
    <xdr:to>
      <xdr:col>5</xdr:col>
      <xdr:colOff>-38100</xdr:colOff>
      <xdr:row>102</xdr:row>
      <xdr:rowOff>-38100</xdr:rowOff>
    </xdr:to>
    <xdr:pic>
      <xdr:nvPicPr>
        <xdr:cNvPr id="59" name="Picture 59" descr="erNhQm"/>
        <xdr:cNvPicPr>
          <a:picLocks noChangeAspect="false"/>
        </xdr:cNvPicPr>
      </xdr:nvPicPr>
      <xdr:blipFill>
        <a:blip xmlns:r="http://schemas.openxmlformats.org/officeDocument/2006/relationships" r:embed="rId58"/>
        <a:stretch>
          <a:fillRect/>
        </a:stretch>
      </xdr:blipFill>
      <xdr:spPr>
        <a:xfrm>
          <a:off x="0" y="0"/>
          <a:ext cx="0" cy="0"/>
        </a:xfrm>
        <a:prstGeom prst="rect"/>
      </xdr:spPr>
    </xdr:pic>
    <xdr:clientData fLocksWithSheet="false" fPrintsWithSheet="true"/>
  </xdr:twoCellAnchor>
  <xdr:twoCellAnchor>
    <xdr:from>
      <xdr:col>3</xdr:col>
      <xdr:colOff>38100</xdr:colOff>
      <xdr:row>100</xdr:row>
      <xdr:rowOff>38100</xdr:rowOff>
    </xdr:from>
    <xdr:to>
      <xdr:col>4</xdr:col>
      <xdr:colOff>-38100</xdr:colOff>
      <xdr:row>101</xdr:row>
      <xdr:rowOff>-38100</xdr:rowOff>
    </xdr:to>
    <xdr:pic>
      <xdr:nvPicPr>
        <xdr:cNvPr id="60" name="Picture 60" descr="rGRkoj"/>
        <xdr:cNvPicPr>
          <a:picLocks noChangeAspect="false"/>
        </xdr:cNvPicPr>
      </xdr:nvPicPr>
      <xdr:blipFill>
        <a:blip xmlns:r="http://schemas.openxmlformats.org/officeDocument/2006/relationships" r:embed="rId59"/>
        <a:stretch>
          <a:fillRect/>
        </a:stretch>
      </xdr:blipFill>
      <xdr:spPr>
        <a:xfrm>
          <a:off x="0" y="0"/>
          <a:ext cx="0" cy="0"/>
        </a:xfrm>
        <a:prstGeom prst="rect"/>
      </xdr:spPr>
    </xdr:pic>
    <xdr:clientData fLocksWithSheet="false" fPrintsWithSheet="true"/>
  </xdr:twoCellAnchor>
  <xdr:twoCellAnchor>
    <xdr:from>
      <xdr:col>3</xdr:col>
      <xdr:colOff>38100</xdr:colOff>
      <xdr:row>99</xdr:row>
      <xdr:rowOff>38100</xdr:rowOff>
    </xdr:from>
    <xdr:to>
      <xdr:col>4</xdr:col>
      <xdr:colOff>-38100</xdr:colOff>
      <xdr:row>100</xdr:row>
      <xdr:rowOff>-38100</xdr:rowOff>
    </xdr:to>
    <xdr:pic>
      <xdr:nvPicPr>
        <xdr:cNvPr id="61" name="Picture 61" descr="mONfRb"/>
        <xdr:cNvPicPr>
          <a:picLocks noChangeAspect="false"/>
        </xdr:cNvPicPr>
      </xdr:nvPicPr>
      <xdr:blipFill>
        <a:blip xmlns:r="http://schemas.openxmlformats.org/officeDocument/2006/relationships" r:embed="rId60"/>
        <a:stretch>
          <a:fillRect/>
        </a:stretch>
      </xdr:blipFill>
      <xdr:spPr>
        <a:xfrm>
          <a:off x="0" y="0"/>
          <a:ext cx="0" cy="0"/>
        </a:xfrm>
        <a:prstGeom prst="rect"/>
      </xdr:spPr>
    </xdr:pic>
    <xdr:clientData fLocksWithSheet="false" fPrintsWithSheet="true"/>
  </xdr:twoCellAnchor>
  <xdr:twoCellAnchor>
    <xdr:from>
      <xdr:col>3</xdr:col>
      <xdr:colOff>38100</xdr:colOff>
      <xdr:row>98</xdr:row>
      <xdr:rowOff>38100</xdr:rowOff>
    </xdr:from>
    <xdr:to>
      <xdr:col>4</xdr:col>
      <xdr:colOff>-38100</xdr:colOff>
      <xdr:row>99</xdr:row>
      <xdr:rowOff>-38100</xdr:rowOff>
    </xdr:to>
    <xdr:pic>
      <xdr:nvPicPr>
        <xdr:cNvPr id="62" name="Picture 62" descr="KFkSeX"/>
        <xdr:cNvPicPr>
          <a:picLocks noChangeAspect="false"/>
        </xdr:cNvPicPr>
      </xdr:nvPicPr>
      <xdr:blipFill>
        <a:blip xmlns:r="http://schemas.openxmlformats.org/officeDocument/2006/relationships" r:embed="rId61"/>
        <a:stretch>
          <a:fillRect/>
        </a:stretch>
      </xdr:blipFill>
      <xdr:spPr>
        <a:xfrm>
          <a:off x="0" y="0"/>
          <a:ext cx="0" cy="0"/>
        </a:xfrm>
        <a:prstGeom prst="rect"/>
      </xdr:spPr>
    </xdr:pic>
    <xdr:clientData fLocksWithSheet="false" fPrintsWithSheet="true"/>
  </xdr:twoCellAnchor>
  <xdr:twoCellAnchor>
    <xdr:from>
      <xdr:col>5</xdr:col>
      <xdr:colOff>38100</xdr:colOff>
      <xdr:row>98</xdr:row>
      <xdr:rowOff>38100</xdr:rowOff>
    </xdr:from>
    <xdr:to>
      <xdr:col>6</xdr:col>
      <xdr:colOff>-38100</xdr:colOff>
      <xdr:row>99</xdr:row>
      <xdr:rowOff>-38100</xdr:rowOff>
    </xdr:to>
    <xdr:pic>
      <xdr:nvPicPr>
        <xdr:cNvPr id="63" name="Picture 63" descr="HWyQrM"/>
        <xdr:cNvPicPr>
          <a:picLocks noChangeAspect="false"/>
        </xdr:cNvPicPr>
      </xdr:nvPicPr>
      <xdr:blipFill>
        <a:blip xmlns:r="http://schemas.openxmlformats.org/officeDocument/2006/relationships" r:embed="rId62"/>
        <a:stretch>
          <a:fillRect/>
        </a:stretch>
      </xdr:blipFill>
      <xdr:spPr>
        <a:xfrm>
          <a:off x="0" y="0"/>
          <a:ext cx="0" cy="0"/>
        </a:xfrm>
        <a:prstGeom prst="rect"/>
      </xdr:spPr>
    </xdr:pic>
    <xdr:clientData fLocksWithSheet="false" fPrintsWithSheet="true"/>
  </xdr:twoCellAnchor>
  <xdr:twoCellAnchor>
    <xdr:from>
      <xdr:col>9</xdr:col>
      <xdr:colOff>923925</xdr:colOff>
      <xdr:row>74</xdr:row>
      <xdr:rowOff>38100</xdr:rowOff>
    </xdr:from>
    <xdr:to>
      <xdr:col>10</xdr:col>
      <xdr:colOff>1438275</xdr:colOff>
      <xdr:row>83</xdr:row>
      <xdr:rowOff>114300</xdr:rowOff>
    </xdr:to>
    <xdr:pic>
      <xdr:nvPicPr>
        <xdr:cNvPr id="64" name="Picture 64" descr="FaKqru"/>
        <xdr:cNvPicPr>
          <a:picLocks noChangeAspect="false"/>
        </xdr:cNvPicPr>
      </xdr:nvPicPr>
      <xdr:blipFill>
        <a:blip xmlns:r="http://schemas.openxmlformats.org/officeDocument/2006/relationships" r:embed="rId63"/>
        <a:stretch>
          <a:fillRect/>
        </a:stretch>
      </xdr:blipFill>
      <xdr:spPr>
        <a:xfrm>
          <a:off x="0" y="0"/>
          <a:ext cx="0" cy="0"/>
        </a:xfrm>
        <a:prstGeom prst="rect"/>
      </xdr:spPr>
    </xdr:pic>
    <xdr:clientData fLocksWithSheet="false" fPrintsWithSheet="true"/>
  </xdr:twoCellAnchor>
</xdr:wsDr>
</file>

<file path=xl/drawings/drawing10.xml><?xml version="1.0" encoding="utf-8"?>
<xdr:wsDr xmlns:a="http://schemas.openxmlformats.org/drawingml/2006/main" xmlns:xdr="http://schemas.openxmlformats.org/drawingml/2006/spreadsheetDrawing">
  <xdr:twoCellAnchor>
    <xdr:from>
      <xdr:col>0</xdr:col>
      <xdr:colOff>0</xdr:colOff>
      <xdr:row>0</xdr:row>
      <xdr:rowOff>9525</xdr:rowOff>
    </xdr:from>
    <xdr:to>
      <xdr:col>8</xdr:col>
      <xdr:colOff>123825</xdr:colOff>
      <xdr:row>0</xdr:row>
      <xdr:rowOff>381000</xdr:rowOff>
    </xdr:to>
    <xdr:pic>
      <xdr:nvPicPr>
        <xdr:cNvPr id="2" name="Picture 2" descr="cpaLDP"/>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11.xml><?xml version="1.0" encoding="utf-8"?>
<xdr:wsDr xmlns:a="http://schemas.openxmlformats.org/drawingml/2006/main" xmlns:xdr="http://schemas.openxmlformats.org/drawingml/2006/spreadsheetDrawing">
  <xdr:twoCellAnchor>
    <xdr:from>
      <xdr:col>0</xdr:col>
      <xdr:colOff>0</xdr:colOff>
      <xdr:row>0</xdr:row>
      <xdr:rowOff>0</xdr:rowOff>
    </xdr:from>
    <xdr:to>
      <xdr:col>6</xdr:col>
      <xdr:colOff>1819275</xdr:colOff>
      <xdr:row>0</xdr:row>
      <xdr:rowOff>400050</xdr:rowOff>
    </xdr:to>
    <xdr:pic>
      <xdr:nvPicPr>
        <xdr:cNvPr id="2" name="Picture 2" descr="SjKASM"/>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12.xml><?xml version="1.0" encoding="utf-8"?>
<xdr:wsDr xmlns:a="http://schemas.openxmlformats.org/drawingml/2006/main" xmlns:xdr="http://schemas.openxmlformats.org/drawingml/2006/spreadsheetDrawing">
  <xdr:twoCellAnchor>
    <xdr:from>
      <xdr:col>0</xdr:col>
      <xdr:colOff>0</xdr:colOff>
      <xdr:row>0</xdr:row>
      <xdr:rowOff>28575</xdr:rowOff>
    </xdr:from>
    <xdr:to>
      <xdr:col>10</xdr:col>
      <xdr:colOff>1095375</xdr:colOff>
      <xdr:row>0</xdr:row>
      <xdr:rowOff>400050</xdr:rowOff>
    </xdr:to>
    <xdr:pic>
      <xdr:nvPicPr>
        <xdr:cNvPr id="2" name="Picture 2" descr="OqQzmr"/>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13.xml><?xml version="1.0" encoding="utf-8"?>
<xdr:wsDr xmlns:a="http://schemas.openxmlformats.org/drawingml/2006/main" xmlns:xdr="http://schemas.openxmlformats.org/drawingml/2006/spreadsheetDrawing">
  <xdr:twoCellAnchor>
    <xdr:from>
      <xdr:col>1</xdr:col>
      <xdr:colOff>38100</xdr:colOff>
      <xdr:row>19</xdr:row>
      <xdr:rowOff>38100</xdr:rowOff>
    </xdr:from>
    <xdr:to>
      <xdr:col>2</xdr:col>
      <xdr:colOff>-38100</xdr:colOff>
      <xdr:row>20</xdr:row>
      <xdr:rowOff>-38100</xdr:rowOff>
    </xdr:to>
    <xdr:pic>
      <xdr:nvPicPr>
        <xdr:cNvPr id="2" name="Picture 2" descr="ViYLLG"/>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1</xdr:col>
      <xdr:colOff>38100</xdr:colOff>
      <xdr:row>17</xdr:row>
      <xdr:rowOff>38100</xdr:rowOff>
    </xdr:from>
    <xdr:to>
      <xdr:col>2</xdr:col>
      <xdr:colOff>-38100</xdr:colOff>
      <xdr:row>18</xdr:row>
      <xdr:rowOff>-38100</xdr:rowOff>
    </xdr:to>
    <xdr:pic>
      <xdr:nvPicPr>
        <xdr:cNvPr id="3" name="Picture 3" descr="SOzFQO"/>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1</xdr:col>
      <xdr:colOff>38100</xdr:colOff>
      <xdr:row>16</xdr:row>
      <xdr:rowOff>38100</xdr:rowOff>
    </xdr:from>
    <xdr:to>
      <xdr:col>2</xdr:col>
      <xdr:colOff>-38100</xdr:colOff>
      <xdr:row>17</xdr:row>
      <xdr:rowOff>-38100</xdr:rowOff>
    </xdr:to>
    <xdr:pic>
      <xdr:nvPicPr>
        <xdr:cNvPr id="4" name="Picture 4" descr="iifDIZ"/>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1</xdr:col>
      <xdr:colOff>38100</xdr:colOff>
      <xdr:row>31</xdr:row>
      <xdr:rowOff>38100</xdr:rowOff>
    </xdr:from>
    <xdr:to>
      <xdr:col>2</xdr:col>
      <xdr:colOff>-38100</xdr:colOff>
      <xdr:row>32</xdr:row>
      <xdr:rowOff>-38100</xdr:rowOff>
    </xdr:to>
    <xdr:pic>
      <xdr:nvPicPr>
        <xdr:cNvPr id="5" name="Picture 5" descr="XcVXKD"/>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1</xdr:col>
      <xdr:colOff>38100</xdr:colOff>
      <xdr:row>30</xdr:row>
      <xdr:rowOff>38100</xdr:rowOff>
    </xdr:from>
    <xdr:to>
      <xdr:col>2</xdr:col>
      <xdr:colOff>-38100</xdr:colOff>
      <xdr:row>31</xdr:row>
      <xdr:rowOff>-38100</xdr:rowOff>
    </xdr:to>
    <xdr:pic>
      <xdr:nvPicPr>
        <xdr:cNvPr id="6" name="Picture 6" descr="amqUUx"/>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1</xdr:col>
      <xdr:colOff>38100</xdr:colOff>
      <xdr:row>29</xdr:row>
      <xdr:rowOff>38100</xdr:rowOff>
    </xdr:from>
    <xdr:to>
      <xdr:col>2</xdr:col>
      <xdr:colOff>-38100</xdr:colOff>
      <xdr:row>30</xdr:row>
      <xdr:rowOff>-38100</xdr:rowOff>
    </xdr:to>
    <xdr:pic>
      <xdr:nvPicPr>
        <xdr:cNvPr id="7" name="Picture 7" descr="cFxSHp"/>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1</xdr:col>
      <xdr:colOff>38100</xdr:colOff>
      <xdr:row>27</xdr:row>
      <xdr:rowOff>38100</xdr:rowOff>
    </xdr:from>
    <xdr:to>
      <xdr:col>2</xdr:col>
      <xdr:colOff>-38100</xdr:colOff>
      <xdr:row>28</xdr:row>
      <xdr:rowOff>-38100</xdr:rowOff>
    </xdr:to>
    <xdr:pic>
      <xdr:nvPicPr>
        <xdr:cNvPr id="8" name="Picture 8" descr="hiHaaE"/>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1</xdr:col>
      <xdr:colOff>38100</xdr:colOff>
      <xdr:row>26</xdr:row>
      <xdr:rowOff>38100</xdr:rowOff>
    </xdr:from>
    <xdr:to>
      <xdr:col>2</xdr:col>
      <xdr:colOff>-38100</xdr:colOff>
      <xdr:row>27</xdr:row>
      <xdr:rowOff>-38100</xdr:rowOff>
    </xdr:to>
    <xdr:pic>
      <xdr:nvPicPr>
        <xdr:cNvPr id="9" name="Picture 9" descr="XjSuQH"/>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1</xdr:col>
      <xdr:colOff>38100</xdr:colOff>
      <xdr:row>25</xdr:row>
      <xdr:rowOff>38100</xdr:rowOff>
    </xdr:from>
    <xdr:to>
      <xdr:col>2</xdr:col>
      <xdr:colOff>-38100</xdr:colOff>
      <xdr:row>26</xdr:row>
      <xdr:rowOff>-38100</xdr:rowOff>
    </xdr:to>
    <xdr:pic>
      <xdr:nvPicPr>
        <xdr:cNvPr id="10" name="Picture 10" descr="JtjxUV"/>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1</xdr:col>
      <xdr:colOff>38100</xdr:colOff>
      <xdr:row>7</xdr:row>
      <xdr:rowOff>38100</xdr:rowOff>
    </xdr:from>
    <xdr:to>
      <xdr:col>2</xdr:col>
      <xdr:colOff>-38100</xdr:colOff>
      <xdr:row>8</xdr:row>
      <xdr:rowOff>-38100</xdr:rowOff>
    </xdr:to>
    <xdr:pic>
      <xdr:nvPicPr>
        <xdr:cNvPr id="11" name="Picture 11" descr="jPeDFG"/>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1</xdr:col>
      <xdr:colOff>38100</xdr:colOff>
      <xdr:row>15</xdr:row>
      <xdr:rowOff>38100</xdr:rowOff>
    </xdr:from>
    <xdr:to>
      <xdr:col>2</xdr:col>
      <xdr:colOff>-38100</xdr:colOff>
      <xdr:row>16</xdr:row>
      <xdr:rowOff>-38100</xdr:rowOff>
    </xdr:to>
    <xdr:pic>
      <xdr:nvPicPr>
        <xdr:cNvPr id="12" name="Picture 12" descr="YoRTqy"/>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1</xdr:col>
      <xdr:colOff>38100</xdr:colOff>
      <xdr:row>14</xdr:row>
      <xdr:rowOff>38100</xdr:rowOff>
    </xdr:from>
    <xdr:to>
      <xdr:col>2</xdr:col>
      <xdr:colOff>-38100</xdr:colOff>
      <xdr:row>15</xdr:row>
      <xdr:rowOff>-38100</xdr:rowOff>
    </xdr:to>
    <xdr:pic>
      <xdr:nvPicPr>
        <xdr:cNvPr id="13" name="Picture 13" descr="EHyvRF"/>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1</xdr:col>
      <xdr:colOff>38100</xdr:colOff>
      <xdr:row>13</xdr:row>
      <xdr:rowOff>38100</xdr:rowOff>
    </xdr:from>
    <xdr:to>
      <xdr:col>2</xdr:col>
      <xdr:colOff>-38100</xdr:colOff>
      <xdr:row>14</xdr:row>
      <xdr:rowOff>-38100</xdr:rowOff>
    </xdr:to>
    <xdr:pic>
      <xdr:nvPicPr>
        <xdr:cNvPr id="14" name="Picture 14" descr="ksHXzv"/>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1</xdr:col>
      <xdr:colOff>38100</xdr:colOff>
      <xdr:row>11</xdr:row>
      <xdr:rowOff>38100</xdr:rowOff>
    </xdr:from>
    <xdr:to>
      <xdr:col>2</xdr:col>
      <xdr:colOff>-38100</xdr:colOff>
      <xdr:row>12</xdr:row>
      <xdr:rowOff>-38100</xdr:rowOff>
    </xdr:to>
    <xdr:pic>
      <xdr:nvPicPr>
        <xdr:cNvPr id="15" name="Picture 15" descr="znoPXk"/>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1</xdr:col>
      <xdr:colOff>38100</xdr:colOff>
      <xdr:row>10</xdr:row>
      <xdr:rowOff>38100</xdr:rowOff>
    </xdr:from>
    <xdr:to>
      <xdr:col>2</xdr:col>
      <xdr:colOff>-38100</xdr:colOff>
      <xdr:row>11</xdr:row>
      <xdr:rowOff>-38100</xdr:rowOff>
    </xdr:to>
    <xdr:pic>
      <xdr:nvPicPr>
        <xdr:cNvPr id="16" name="Picture 16" descr="pVNWxe"/>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1</xdr:col>
      <xdr:colOff>38100</xdr:colOff>
      <xdr:row>9</xdr:row>
      <xdr:rowOff>38100</xdr:rowOff>
    </xdr:from>
    <xdr:to>
      <xdr:col>2</xdr:col>
      <xdr:colOff>-38100</xdr:colOff>
      <xdr:row>10</xdr:row>
      <xdr:rowOff>-38100</xdr:rowOff>
    </xdr:to>
    <xdr:pic>
      <xdr:nvPicPr>
        <xdr:cNvPr id="17" name="Picture 17" descr="MdpCPN"/>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1</xdr:col>
      <xdr:colOff>38100</xdr:colOff>
      <xdr:row>8</xdr:row>
      <xdr:rowOff>38100</xdr:rowOff>
    </xdr:from>
    <xdr:to>
      <xdr:col>2</xdr:col>
      <xdr:colOff>-38100</xdr:colOff>
      <xdr:row>9</xdr:row>
      <xdr:rowOff>-38100</xdr:rowOff>
    </xdr:to>
    <xdr:pic>
      <xdr:nvPicPr>
        <xdr:cNvPr id="18" name="Picture 18" descr="NXiHpb"/>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1</xdr:col>
      <xdr:colOff>38100</xdr:colOff>
      <xdr:row>23</xdr:row>
      <xdr:rowOff>38100</xdr:rowOff>
    </xdr:from>
    <xdr:to>
      <xdr:col>2</xdr:col>
      <xdr:colOff>-38100</xdr:colOff>
      <xdr:row>24</xdr:row>
      <xdr:rowOff>-38100</xdr:rowOff>
    </xdr:to>
    <xdr:pic>
      <xdr:nvPicPr>
        <xdr:cNvPr id="19" name="Picture 19" descr="zyuwAz"/>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1</xdr:col>
      <xdr:colOff>38100</xdr:colOff>
      <xdr:row>22</xdr:row>
      <xdr:rowOff>38100</xdr:rowOff>
    </xdr:from>
    <xdr:to>
      <xdr:col>2</xdr:col>
      <xdr:colOff>-38100</xdr:colOff>
      <xdr:row>23</xdr:row>
      <xdr:rowOff>-38100</xdr:rowOff>
    </xdr:to>
    <xdr:pic>
      <xdr:nvPicPr>
        <xdr:cNvPr id="20" name="Picture 20" descr="nibsut"/>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1</xdr:col>
      <xdr:colOff>38100</xdr:colOff>
      <xdr:row>21</xdr:row>
      <xdr:rowOff>38100</xdr:rowOff>
    </xdr:from>
    <xdr:to>
      <xdr:col>2</xdr:col>
      <xdr:colOff>-38100</xdr:colOff>
      <xdr:row>22</xdr:row>
      <xdr:rowOff>-38100</xdr:rowOff>
    </xdr:to>
    <xdr:pic>
      <xdr:nvPicPr>
        <xdr:cNvPr id="21" name="Picture 21" descr="MCniMm"/>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1</xdr:col>
      <xdr:colOff>38100</xdr:colOff>
      <xdr:row>20</xdr:row>
      <xdr:rowOff>38100</xdr:rowOff>
    </xdr:from>
    <xdr:to>
      <xdr:col>2</xdr:col>
      <xdr:colOff>-38100</xdr:colOff>
      <xdr:row>21</xdr:row>
      <xdr:rowOff>-38100</xdr:rowOff>
    </xdr:to>
    <xdr:pic>
      <xdr:nvPicPr>
        <xdr:cNvPr id="22" name="Picture 22" descr="klRhnU"/>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0</xdr:col>
      <xdr:colOff>0</xdr:colOff>
      <xdr:row>0</xdr:row>
      <xdr:rowOff>28575</xdr:rowOff>
    </xdr:from>
    <xdr:to>
      <xdr:col>7</xdr:col>
      <xdr:colOff>628650</xdr:colOff>
      <xdr:row>1</xdr:row>
      <xdr:rowOff>0</xdr:rowOff>
    </xdr:to>
    <xdr:pic>
      <xdr:nvPicPr>
        <xdr:cNvPr id="23" name="Picture 23" descr="PNYBGF"/>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wsDr>
</file>

<file path=xl/drawings/drawing14.xml><?xml version="1.0" encoding="utf-8"?>
<xdr:wsDr xmlns:a="http://schemas.openxmlformats.org/drawingml/2006/main" xmlns:xdr="http://schemas.openxmlformats.org/drawingml/2006/spreadsheetDrawing">
  <xdr:twoCellAnchor>
    <xdr:from>
      <xdr:col>1</xdr:col>
      <xdr:colOff>38100</xdr:colOff>
      <xdr:row>7</xdr:row>
      <xdr:rowOff>38100</xdr:rowOff>
    </xdr:from>
    <xdr:to>
      <xdr:col>2</xdr:col>
      <xdr:colOff>-38100</xdr:colOff>
      <xdr:row>8</xdr:row>
      <xdr:rowOff>-38100</xdr:rowOff>
    </xdr:to>
    <xdr:pic>
      <xdr:nvPicPr>
        <xdr:cNvPr id="2" name="Picture 2" descr="DqiWSu"/>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1</xdr:col>
      <xdr:colOff>38100</xdr:colOff>
      <xdr:row>25</xdr:row>
      <xdr:rowOff>38100</xdr:rowOff>
    </xdr:from>
    <xdr:to>
      <xdr:col>2</xdr:col>
      <xdr:colOff>-38100</xdr:colOff>
      <xdr:row>26</xdr:row>
      <xdr:rowOff>-38100</xdr:rowOff>
    </xdr:to>
    <xdr:pic>
      <xdr:nvPicPr>
        <xdr:cNvPr id="3" name="Picture 3" descr="LbNRbo"/>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1</xdr:col>
      <xdr:colOff>38100</xdr:colOff>
      <xdr:row>27</xdr:row>
      <xdr:rowOff>38100</xdr:rowOff>
    </xdr:from>
    <xdr:to>
      <xdr:col>2</xdr:col>
      <xdr:colOff>-38100</xdr:colOff>
      <xdr:row>28</xdr:row>
      <xdr:rowOff>-38100</xdr:rowOff>
    </xdr:to>
    <xdr:pic>
      <xdr:nvPicPr>
        <xdr:cNvPr id="4" name="Picture 4" descr="uuZvoS"/>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1</xdr:col>
      <xdr:colOff>38100</xdr:colOff>
      <xdr:row>26</xdr:row>
      <xdr:rowOff>38100</xdr:rowOff>
    </xdr:from>
    <xdr:to>
      <xdr:col>2</xdr:col>
      <xdr:colOff>-38100</xdr:colOff>
      <xdr:row>27</xdr:row>
      <xdr:rowOff>-38100</xdr:rowOff>
    </xdr:to>
    <xdr:pic>
      <xdr:nvPicPr>
        <xdr:cNvPr id="5" name="Picture 5" descr="FLzVaB"/>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1</xdr:col>
      <xdr:colOff>38100</xdr:colOff>
      <xdr:row>29</xdr:row>
      <xdr:rowOff>38100</xdr:rowOff>
    </xdr:from>
    <xdr:to>
      <xdr:col>2</xdr:col>
      <xdr:colOff>-38100</xdr:colOff>
      <xdr:row>30</xdr:row>
      <xdr:rowOff>-38100</xdr:rowOff>
    </xdr:to>
    <xdr:pic>
      <xdr:nvPicPr>
        <xdr:cNvPr id="6" name="Picture 6" descr="jGnRmX"/>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1</xdr:col>
      <xdr:colOff>38100</xdr:colOff>
      <xdr:row>31</xdr:row>
      <xdr:rowOff>38100</xdr:rowOff>
    </xdr:from>
    <xdr:to>
      <xdr:col>2</xdr:col>
      <xdr:colOff>-38100</xdr:colOff>
      <xdr:row>32</xdr:row>
      <xdr:rowOff>-38100</xdr:rowOff>
    </xdr:to>
    <xdr:pic>
      <xdr:nvPicPr>
        <xdr:cNvPr id="7" name="Picture 7" descr="UnPzVr"/>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1</xdr:col>
      <xdr:colOff>38100</xdr:colOff>
      <xdr:row>30</xdr:row>
      <xdr:rowOff>38100</xdr:rowOff>
    </xdr:from>
    <xdr:to>
      <xdr:col>2</xdr:col>
      <xdr:colOff>-38100</xdr:colOff>
      <xdr:row>31</xdr:row>
      <xdr:rowOff>-38100</xdr:rowOff>
    </xdr:to>
    <xdr:pic>
      <xdr:nvPicPr>
        <xdr:cNvPr id="8" name="Picture 8" descr="rpOjci"/>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1</xdr:col>
      <xdr:colOff>38100</xdr:colOff>
      <xdr:row>17</xdr:row>
      <xdr:rowOff>38100</xdr:rowOff>
    </xdr:from>
    <xdr:to>
      <xdr:col>2</xdr:col>
      <xdr:colOff>-38100</xdr:colOff>
      <xdr:row>18</xdr:row>
      <xdr:rowOff>-38100</xdr:rowOff>
    </xdr:to>
    <xdr:pic>
      <xdr:nvPicPr>
        <xdr:cNvPr id="9" name="Picture 9" descr="JzgSaz"/>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1</xdr:col>
      <xdr:colOff>38100</xdr:colOff>
      <xdr:row>16</xdr:row>
      <xdr:rowOff>38100</xdr:rowOff>
    </xdr:from>
    <xdr:to>
      <xdr:col>2</xdr:col>
      <xdr:colOff>-38100</xdr:colOff>
      <xdr:row>17</xdr:row>
      <xdr:rowOff>-38100</xdr:rowOff>
    </xdr:to>
    <xdr:pic>
      <xdr:nvPicPr>
        <xdr:cNvPr id="10" name="Picture 10" descr="bAXGoq"/>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1</xdr:col>
      <xdr:colOff>38100</xdr:colOff>
      <xdr:row>19</xdr:row>
      <xdr:rowOff>38100</xdr:rowOff>
    </xdr:from>
    <xdr:to>
      <xdr:col>2</xdr:col>
      <xdr:colOff>-38100</xdr:colOff>
      <xdr:row>20</xdr:row>
      <xdr:rowOff>-38100</xdr:rowOff>
    </xdr:to>
    <xdr:pic>
      <xdr:nvPicPr>
        <xdr:cNvPr id="11" name="Picture 11" descr="UTlmhI"/>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1</xdr:col>
      <xdr:colOff>38100</xdr:colOff>
      <xdr:row>21</xdr:row>
      <xdr:rowOff>38100</xdr:rowOff>
    </xdr:from>
    <xdr:to>
      <xdr:col>2</xdr:col>
      <xdr:colOff>-38100</xdr:colOff>
      <xdr:row>22</xdr:row>
      <xdr:rowOff>-38100</xdr:rowOff>
    </xdr:to>
    <xdr:pic>
      <xdr:nvPicPr>
        <xdr:cNvPr id="12" name="Picture 12" descr="nbtoag"/>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1</xdr:col>
      <xdr:colOff>38100</xdr:colOff>
      <xdr:row>20</xdr:row>
      <xdr:rowOff>38100</xdr:rowOff>
    </xdr:from>
    <xdr:to>
      <xdr:col>2</xdr:col>
      <xdr:colOff>-38100</xdr:colOff>
      <xdr:row>21</xdr:row>
      <xdr:rowOff>-38100</xdr:rowOff>
    </xdr:to>
    <xdr:pic>
      <xdr:nvPicPr>
        <xdr:cNvPr id="13" name="Picture 13" descr="WdJsrv"/>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1</xdr:col>
      <xdr:colOff>38100</xdr:colOff>
      <xdr:row>23</xdr:row>
      <xdr:rowOff>38100</xdr:rowOff>
    </xdr:from>
    <xdr:to>
      <xdr:col>2</xdr:col>
      <xdr:colOff>-38100</xdr:colOff>
      <xdr:row>24</xdr:row>
      <xdr:rowOff>-38100</xdr:rowOff>
    </xdr:to>
    <xdr:pic>
      <xdr:nvPicPr>
        <xdr:cNvPr id="14" name="Picture 14" descr="XgXFmK"/>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1</xdr:col>
      <xdr:colOff>38100</xdr:colOff>
      <xdr:row>22</xdr:row>
      <xdr:rowOff>38100</xdr:rowOff>
    </xdr:from>
    <xdr:to>
      <xdr:col>2</xdr:col>
      <xdr:colOff>-38100</xdr:colOff>
      <xdr:row>23</xdr:row>
      <xdr:rowOff>-38100</xdr:rowOff>
    </xdr:to>
    <xdr:pic>
      <xdr:nvPicPr>
        <xdr:cNvPr id="15" name="Picture 15" descr="LYmlaD"/>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1</xdr:col>
      <xdr:colOff>38100</xdr:colOff>
      <xdr:row>9</xdr:row>
      <xdr:rowOff>38100</xdr:rowOff>
    </xdr:from>
    <xdr:to>
      <xdr:col>2</xdr:col>
      <xdr:colOff>-38100</xdr:colOff>
      <xdr:row>10</xdr:row>
      <xdr:rowOff>-38100</xdr:rowOff>
    </xdr:to>
    <xdr:pic>
      <xdr:nvPicPr>
        <xdr:cNvPr id="16" name="Picture 16" descr="psqGqJ"/>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1</xdr:col>
      <xdr:colOff>38100</xdr:colOff>
      <xdr:row>8</xdr:row>
      <xdr:rowOff>38100</xdr:rowOff>
    </xdr:from>
    <xdr:to>
      <xdr:col>2</xdr:col>
      <xdr:colOff>-38100</xdr:colOff>
      <xdr:row>9</xdr:row>
      <xdr:rowOff>-38100</xdr:rowOff>
    </xdr:to>
    <xdr:pic>
      <xdr:nvPicPr>
        <xdr:cNvPr id="17" name="Picture 17" descr="DxckiW"/>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1</xdr:col>
      <xdr:colOff>38100</xdr:colOff>
      <xdr:row>11</xdr:row>
      <xdr:rowOff>38100</xdr:rowOff>
    </xdr:from>
    <xdr:to>
      <xdr:col>2</xdr:col>
      <xdr:colOff>-38100</xdr:colOff>
      <xdr:row>12</xdr:row>
      <xdr:rowOff>-38100</xdr:rowOff>
    </xdr:to>
    <xdr:pic>
      <xdr:nvPicPr>
        <xdr:cNvPr id="18" name="Picture 18" descr="uceOyf"/>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1</xdr:col>
      <xdr:colOff>38100</xdr:colOff>
      <xdr:row>13</xdr:row>
      <xdr:rowOff>38100</xdr:rowOff>
    </xdr:from>
    <xdr:to>
      <xdr:col>2</xdr:col>
      <xdr:colOff>-38100</xdr:colOff>
      <xdr:row>14</xdr:row>
      <xdr:rowOff>-38100</xdr:rowOff>
    </xdr:to>
    <xdr:pic>
      <xdr:nvPicPr>
        <xdr:cNvPr id="19" name="Picture 19" descr="tRaoMv"/>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1</xdr:col>
      <xdr:colOff>38100</xdr:colOff>
      <xdr:row>15</xdr:row>
      <xdr:rowOff>38100</xdr:rowOff>
    </xdr:from>
    <xdr:to>
      <xdr:col>2</xdr:col>
      <xdr:colOff>-38100</xdr:colOff>
      <xdr:row>16</xdr:row>
      <xdr:rowOff>-38100</xdr:rowOff>
    </xdr:to>
    <xdr:pic>
      <xdr:nvPicPr>
        <xdr:cNvPr id="20" name="Picture 20" descr="bJbZdo"/>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1</xdr:col>
      <xdr:colOff>38100</xdr:colOff>
      <xdr:row>14</xdr:row>
      <xdr:rowOff>38100</xdr:rowOff>
    </xdr:from>
    <xdr:to>
      <xdr:col>2</xdr:col>
      <xdr:colOff>-38100</xdr:colOff>
      <xdr:row>15</xdr:row>
      <xdr:rowOff>-38100</xdr:rowOff>
    </xdr:to>
    <xdr:pic>
      <xdr:nvPicPr>
        <xdr:cNvPr id="21" name="Picture 21" descr="ZkePOu"/>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0</xdr:col>
      <xdr:colOff>0</xdr:colOff>
      <xdr:row>0</xdr:row>
      <xdr:rowOff>28575</xdr:rowOff>
    </xdr:from>
    <xdr:to>
      <xdr:col>6</xdr:col>
      <xdr:colOff>657225</xdr:colOff>
      <xdr:row>0</xdr:row>
      <xdr:rowOff>485775</xdr:rowOff>
    </xdr:to>
    <xdr:pic>
      <xdr:nvPicPr>
        <xdr:cNvPr id="22" name="Picture 22" descr="zuvGhP"/>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wsDr>
</file>

<file path=xl/drawings/drawing15.xml><?xml version="1.0" encoding="utf-8"?>
<xdr:wsDr xmlns:a="http://schemas.openxmlformats.org/drawingml/2006/main" xmlns:xdr="http://schemas.openxmlformats.org/drawingml/2006/spreadsheetDrawing">
  <xdr:twoCellAnchor>
    <xdr:from>
      <xdr:col>0</xdr:col>
      <xdr:colOff>0</xdr:colOff>
      <xdr:row>0</xdr:row>
      <xdr:rowOff>0</xdr:rowOff>
    </xdr:from>
    <xdr:to>
      <xdr:col>7</xdr:col>
      <xdr:colOff>2314575</xdr:colOff>
      <xdr:row>0</xdr:row>
      <xdr:rowOff>390525</xdr:rowOff>
    </xdr:to>
    <xdr:pic>
      <xdr:nvPicPr>
        <xdr:cNvPr id="2" name="Picture 2" descr="HNUxTt"/>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16.xml><?xml version="1.0" encoding="utf-8"?>
<xdr:wsDr xmlns:a="http://schemas.openxmlformats.org/drawingml/2006/main" xmlns:xdr="http://schemas.openxmlformats.org/drawingml/2006/spreadsheetDrawing">
  <xdr:twoCellAnchor>
    <xdr:from>
      <xdr:col>0</xdr:col>
      <xdr:colOff>38100</xdr:colOff>
      <xdr:row>0</xdr:row>
      <xdr:rowOff>38100</xdr:rowOff>
    </xdr:from>
    <xdr:to>
      <xdr:col>10</xdr:col>
      <xdr:colOff>771525</xdr:colOff>
      <xdr:row>0</xdr:row>
      <xdr:rowOff>409575</xdr:rowOff>
    </xdr:to>
    <xdr:pic>
      <xdr:nvPicPr>
        <xdr:cNvPr id="2" name="Picture 2" descr="QtZclN"/>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17.xml><?xml version="1.0" encoding="utf-8"?>
<xdr:wsDr xmlns:a="http://schemas.openxmlformats.org/drawingml/2006/main" xmlns:xdr="http://schemas.openxmlformats.org/drawingml/2006/spreadsheetDrawing">
  <xdr:twoCellAnchor>
    <xdr:from>
      <xdr:col>0</xdr:col>
      <xdr:colOff>0</xdr:colOff>
      <xdr:row>0</xdr:row>
      <xdr:rowOff>0</xdr:rowOff>
    </xdr:from>
    <xdr:to>
      <xdr:col>7</xdr:col>
      <xdr:colOff>1009650</xdr:colOff>
      <xdr:row>0</xdr:row>
      <xdr:rowOff>257175</xdr:rowOff>
    </xdr:to>
    <xdr:pic>
      <xdr:nvPicPr>
        <xdr:cNvPr id="2" name="Picture 2" descr="VqfSgz"/>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0</xdr:col>
      <xdr:colOff>0</xdr:colOff>
      <xdr:row>0</xdr:row>
      <xdr:rowOff>0</xdr:rowOff>
    </xdr:from>
    <xdr:to>
      <xdr:col>7</xdr:col>
      <xdr:colOff>1019175</xdr:colOff>
      <xdr:row>0</xdr:row>
      <xdr:rowOff>352425</xdr:rowOff>
    </xdr:to>
    <xdr:pic>
      <xdr:nvPicPr>
        <xdr:cNvPr id="3" name="Picture 3" descr="HddqED"/>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wsDr>
</file>

<file path=xl/drawings/drawing18.xml><?xml version="1.0" encoding="utf-8"?>
<xdr:wsDr xmlns:a="http://schemas.openxmlformats.org/drawingml/2006/main" xmlns:xdr="http://schemas.openxmlformats.org/drawingml/2006/spreadsheetDrawing">
  <xdr:twoCellAnchor>
    <xdr:from>
      <xdr:col>0</xdr:col>
      <xdr:colOff>0</xdr:colOff>
      <xdr:row>0</xdr:row>
      <xdr:rowOff>0</xdr:rowOff>
    </xdr:from>
    <xdr:to>
      <xdr:col>7</xdr:col>
      <xdr:colOff>1047750</xdr:colOff>
      <xdr:row>0</xdr:row>
      <xdr:rowOff>409575</xdr:rowOff>
    </xdr:to>
    <xdr:pic>
      <xdr:nvPicPr>
        <xdr:cNvPr id="2" name="Picture 2" descr="UDpSkh"/>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19.xml><?xml version="1.0" encoding="utf-8"?>
<xdr:wsDr xmlns:a="http://schemas.openxmlformats.org/drawingml/2006/main" xmlns:xdr="http://schemas.openxmlformats.org/drawingml/2006/spreadsheetDrawing">
  <xdr:twoCellAnchor>
    <xdr:from>
      <xdr:col>0</xdr:col>
      <xdr:colOff>0</xdr:colOff>
      <xdr:row>0</xdr:row>
      <xdr:rowOff>0</xdr:rowOff>
    </xdr:from>
    <xdr:to>
      <xdr:col>7</xdr:col>
      <xdr:colOff>1381125</xdr:colOff>
      <xdr:row>0</xdr:row>
      <xdr:rowOff>409575</xdr:rowOff>
    </xdr:to>
    <xdr:pic>
      <xdr:nvPicPr>
        <xdr:cNvPr id="2" name="Picture 2" descr="nZEohz"/>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2.xml><?xml version="1.0" encoding="utf-8"?>
<xdr:wsDr xmlns:a="http://schemas.openxmlformats.org/drawingml/2006/main" xmlns:xdr="http://schemas.openxmlformats.org/drawingml/2006/spreadsheetDrawing">
  <xdr:twoCellAnchor>
    <xdr:from>
      <xdr:col>0</xdr:col>
      <xdr:colOff>38100</xdr:colOff>
      <xdr:row>0</xdr:row>
      <xdr:rowOff>38100</xdr:rowOff>
    </xdr:from>
    <xdr:to>
      <xdr:col>3</xdr:col>
      <xdr:colOff>1476375</xdr:colOff>
      <xdr:row>8</xdr:row>
      <xdr:rowOff>28575</xdr:rowOff>
    </xdr:to>
    <xdr:pic>
      <xdr:nvPicPr>
        <xdr:cNvPr id="2" name="Picture 2" descr="SHGUwY"/>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20.xml><?xml version="1.0" encoding="utf-8"?>
<xdr:wsDr xmlns:a="http://schemas.openxmlformats.org/drawingml/2006/main" xmlns:xdr="http://schemas.openxmlformats.org/drawingml/2006/spreadsheetDrawing">
  <xdr:twoCellAnchor>
    <xdr:from>
      <xdr:col>7</xdr:col>
      <xdr:colOff>38100</xdr:colOff>
      <xdr:row>19</xdr:row>
      <xdr:rowOff>38100</xdr:rowOff>
    </xdr:from>
    <xdr:to>
      <xdr:col>8</xdr:col>
      <xdr:colOff>-38100</xdr:colOff>
      <xdr:row>20</xdr:row>
      <xdr:rowOff>-38100</xdr:rowOff>
    </xdr:to>
    <xdr:pic>
      <xdr:nvPicPr>
        <xdr:cNvPr id="2" name="Picture 2" descr="TLhfyR"/>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7</xdr:col>
      <xdr:colOff>266700</xdr:colOff>
      <xdr:row>12</xdr:row>
      <xdr:rowOff>190500</xdr:rowOff>
    </xdr:from>
    <xdr:to>
      <xdr:col>7</xdr:col>
      <xdr:colOff>1390650</xdr:colOff>
      <xdr:row>16</xdr:row>
      <xdr:rowOff>247650</xdr:rowOff>
    </xdr:to>
    <xdr:pic>
      <xdr:nvPicPr>
        <xdr:cNvPr id="3" name="Picture 3" descr="xXKfkD"/>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7</xdr:col>
      <xdr:colOff>219075</xdr:colOff>
      <xdr:row>11</xdr:row>
      <xdr:rowOff>123825</xdr:rowOff>
    </xdr:from>
    <xdr:to>
      <xdr:col>7</xdr:col>
      <xdr:colOff>1343025</xdr:colOff>
      <xdr:row>17</xdr:row>
      <xdr:rowOff>133350</xdr:rowOff>
    </xdr:to>
    <xdr:pic>
      <xdr:nvPicPr>
        <xdr:cNvPr id="4" name="Picture 4" descr="lZWiqW"/>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0</xdr:col>
      <xdr:colOff>0</xdr:colOff>
      <xdr:row>0</xdr:row>
      <xdr:rowOff>0</xdr:rowOff>
    </xdr:from>
    <xdr:to>
      <xdr:col>8</xdr:col>
      <xdr:colOff>180975</xdr:colOff>
      <xdr:row>1</xdr:row>
      <xdr:rowOff>0</xdr:rowOff>
    </xdr:to>
    <xdr:pic>
      <xdr:nvPicPr>
        <xdr:cNvPr id="5" name="Picture 5" descr="Tovcyk"/>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wsDr>
</file>

<file path=xl/drawings/drawing21.xml><?xml version="1.0" encoding="utf-8"?>
<xdr:wsDr xmlns:a="http://schemas.openxmlformats.org/drawingml/2006/main" xmlns:xdr="http://schemas.openxmlformats.org/drawingml/2006/spreadsheetDrawing">
  <xdr:twoCellAnchor>
    <xdr:from>
      <xdr:col>0</xdr:col>
      <xdr:colOff>38100</xdr:colOff>
      <xdr:row>0</xdr:row>
      <xdr:rowOff>38100</xdr:rowOff>
    </xdr:from>
    <xdr:to>
      <xdr:col>3</xdr:col>
      <xdr:colOff>1790700</xdr:colOff>
      <xdr:row>8</xdr:row>
      <xdr:rowOff>28575</xdr:rowOff>
    </xdr:to>
    <xdr:pic>
      <xdr:nvPicPr>
        <xdr:cNvPr id="2" name="Picture 2" descr="gxESYW"/>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22.xml><?xml version="1.0" encoding="utf-8"?>
<xdr:wsDr xmlns:a="http://schemas.openxmlformats.org/drawingml/2006/main" xmlns:xdr="http://schemas.openxmlformats.org/drawingml/2006/spreadsheetDrawing">
  <xdr:twoCellAnchor>
    <xdr:from>
      <xdr:col>2</xdr:col>
      <xdr:colOff>38100</xdr:colOff>
      <xdr:row>43</xdr:row>
      <xdr:rowOff>38100</xdr:rowOff>
    </xdr:from>
    <xdr:to>
      <xdr:col>3</xdr:col>
      <xdr:colOff>-38100</xdr:colOff>
      <xdr:row>44</xdr:row>
      <xdr:rowOff>-38100</xdr:rowOff>
    </xdr:to>
    <xdr:pic>
      <xdr:nvPicPr>
        <xdr:cNvPr id="2" name="Picture 2" descr="uuxCQi"/>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38100</xdr:colOff>
      <xdr:row>73</xdr:row>
      <xdr:rowOff>38100</xdr:rowOff>
    </xdr:from>
    <xdr:to>
      <xdr:col>3</xdr:col>
      <xdr:colOff>-38100</xdr:colOff>
      <xdr:row>74</xdr:row>
      <xdr:rowOff>-38100</xdr:rowOff>
    </xdr:to>
    <xdr:pic>
      <xdr:nvPicPr>
        <xdr:cNvPr id="3" name="Picture 3" descr="QaCEgg"/>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10</xdr:row>
      <xdr:rowOff>38100</xdr:rowOff>
    </xdr:from>
    <xdr:to>
      <xdr:col>3</xdr:col>
      <xdr:colOff>-38100</xdr:colOff>
      <xdr:row>11</xdr:row>
      <xdr:rowOff>-38100</xdr:rowOff>
    </xdr:to>
    <xdr:pic>
      <xdr:nvPicPr>
        <xdr:cNvPr id="4" name="Picture 4" descr="CLzTtZ"/>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2</xdr:col>
      <xdr:colOff>38100</xdr:colOff>
      <xdr:row>41</xdr:row>
      <xdr:rowOff>38100</xdr:rowOff>
    </xdr:from>
    <xdr:to>
      <xdr:col>3</xdr:col>
      <xdr:colOff>-38100</xdr:colOff>
      <xdr:row>42</xdr:row>
      <xdr:rowOff>-38100</xdr:rowOff>
    </xdr:to>
    <xdr:pic>
      <xdr:nvPicPr>
        <xdr:cNvPr id="5" name="Picture 5" descr="KVSEpR"/>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9</xdr:row>
      <xdr:rowOff>38100</xdr:rowOff>
    </xdr:from>
    <xdr:to>
      <xdr:col>3</xdr:col>
      <xdr:colOff>-38100</xdr:colOff>
      <xdr:row>10</xdr:row>
      <xdr:rowOff>-38100</xdr:rowOff>
    </xdr:to>
    <xdr:pic>
      <xdr:nvPicPr>
        <xdr:cNvPr id="6" name="Picture 6" descr="zWKpJE"/>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2</xdr:col>
      <xdr:colOff>38100</xdr:colOff>
      <xdr:row>79</xdr:row>
      <xdr:rowOff>38100</xdr:rowOff>
    </xdr:from>
    <xdr:to>
      <xdr:col>3</xdr:col>
      <xdr:colOff>-38100</xdr:colOff>
      <xdr:row>80</xdr:row>
      <xdr:rowOff>-38100</xdr:rowOff>
    </xdr:to>
    <xdr:pic>
      <xdr:nvPicPr>
        <xdr:cNvPr id="7" name="Picture 7" descr="PdvycS"/>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2</xdr:col>
      <xdr:colOff>38100</xdr:colOff>
      <xdr:row>78</xdr:row>
      <xdr:rowOff>38100</xdr:rowOff>
    </xdr:from>
    <xdr:to>
      <xdr:col>3</xdr:col>
      <xdr:colOff>-38100</xdr:colOff>
      <xdr:row>79</xdr:row>
      <xdr:rowOff>-38100</xdr:rowOff>
    </xdr:to>
    <xdr:pic>
      <xdr:nvPicPr>
        <xdr:cNvPr id="8" name="Picture 8" descr="nexcfv"/>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15</xdr:row>
      <xdr:rowOff>38100</xdr:rowOff>
    </xdr:from>
    <xdr:to>
      <xdr:col>3</xdr:col>
      <xdr:colOff>-38100</xdr:colOff>
      <xdr:row>16</xdr:row>
      <xdr:rowOff>-38100</xdr:rowOff>
    </xdr:to>
    <xdr:pic>
      <xdr:nvPicPr>
        <xdr:cNvPr id="9" name="Picture 9" descr="zKwUQi"/>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2</xdr:col>
      <xdr:colOff>38100</xdr:colOff>
      <xdr:row>46</xdr:row>
      <xdr:rowOff>38100</xdr:rowOff>
    </xdr:from>
    <xdr:to>
      <xdr:col>3</xdr:col>
      <xdr:colOff>-38100</xdr:colOff>
      <xdr:row>47</xdr:row>
      <xdr:rowOff>-38100</xdr:rowOff>
    </xdr:to>
    <xdr:pic>
      <xdr:nvPicPr>
        <xdr:cNvPr id="10" name="Picture 10" descr="KMizGW"/>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2</xdr:col>
      <xdr:colOff>38100</xdr:colOff>
      <xdr:row>77</xdr:row>
      <xdr:rowOff>38100</xdr:rowOff>
    </xdr:from>
    <xdr:to>
      <xdr:col>3</xdr:col>
      <xdr:colOff>-38100</xdr:colOff>
      <xdr:row>78</xdr:row>
      <xdr:rowOff>-38100</xdr:rowOff>
    </xdr:to>
    <xdr:pic>
      <xdr:nvPicPr>
        <xdr:cNvPr id="11" name="Picture 11" descr="pYtefB"/>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2</xdr:col>
      <xdr:colOff>38100</xdr:colOff>
      <xdr:row>45</xdr:row>
      <xdr:rowOff>38100</xdr:rowOff>
    </xdr:from>
    <xdr:to>
      <xdr:col>3</xdr:col>
      <xdr:colOff>-38100</xdr:colOff>
      <xdr:row>46</xdr:row>
      <xdr:rowOff>-38100</xdr:rowOff>
    </xdr:to>
    <xdr:pic>
      <xdr:nvPicPr>
        <xdr:cNvPr id="12" name="Picture 12" descr="wTABRh"/>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2</xdr:col>
      <xdr:colOff>38100</xdr:colOff>
      <xdr:row>76</xdr:row>
      <xdr:rowOff>38100</xdr:rowOff>
    </xdr:from>
    <xdr:to>
      <xdr:col>3</xdr:col>
      <xdr:colOff>-38100</xdr:colOff>
      <xdr:row>77</xdr:row>
      <xdr:rowOff>-38100</xdr:rowOff>
    </xdr:to>
    <xdr:pic>
      <xdr:nvPicPr>
        <xdr:cNvPr id="13" name="Picture 13" descr="wIuBvV"/>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2</xdr:col>
      <xdr:colOff>38100</xdr:colOff>
      <xdr:row>34</xdr:row>
      <xdr:rowOff>38100</xdr:rowOff>
    </xdr:from>
    <xdr:to>
      <xdr:col>3</xdr:col>
      <xdr:colOff>-38100</xdr:colOff>
      <xdr:row>35</xdr:row>
      <xdr:rowOff>-38100</xdr:rowOff>
    </xdr:to>
    <xdr:pic>
      <xdr:nvPicPr>
        <xdr:cNvPr id="14" name="Picture 14" descr="wzVgmR"/>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2</xdr:col>
      <xdr:colOff>38100</xdr:colOff>
      <xdr:row>65</xdr:row>
      <xdr:rowOff>38100</xdr:rowOff>
    </xdr:from>
    <xdr:to>
      <xdr:col>3</xdr:col>
      <xdr:colOff>-38100</xdr:colOff>
      <xdr:row>66</xdr:row>
      <xdr:rowOff>-38100</xdr:rowOff>
    </xdr:to>
    <xdr:pic>
      <xdr:nvPicPr>
        <xdr:cNvPr id="15" name="Picture 15" descr="dACgVv"/>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2</xdr:col>
      <xdr:colOff>38100</xdr:colOff>
      <xdr:row>33</xdr:row>
      <xdr:rowOff>38100</xdr:rowOff>
    </xdr:from>
    <xdr:to>
      <xdr:col>3</xdr:col>
      <xdr:colOff>-38100</xdr:colOff>
      <xdr:row>34</xdr:row>
      <xdr:rowOff>-38100</xdr:rowOff>
    </xdr:to>
    <xdr:pic>
      <xdr:nvPicPr>
        <xdr:cNvPr id="16" name="Picture 16" descr="DYneFh"/>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0</xdr:col>
      <xdr:colOff>38100</xdr:colOff>
      <xdr:row>0</xdr:row>
      <xdr:rowOff>38100</xdr:rowOff>
    </xdr:from>
    <xdr:to>
      <xdr:col>1</xdr:col>
      <xdr:colOff>-38100</xdr:colOff>
      <xdr:row>1</xdr:row>
      <xdr:rowOff>-38100</xdr:rowOff>
    </xdr:to>
    <xdr:pic>
      <xdr:nvPicPr>
        <xdr:cNvPr id="17" name="Picture 17" descr="FwZNDB"/>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2</xdr:col>
      <xdr:colOff>38100</xdr:colOff>
      <xdr:row>68</xdr:row>
      <xdr:rowOff>38100</xdr:rowOff>
    </xdr:from>
    <xdr:to>
      <xdr:col>3</xdr:col>
      <xdr:colOff>-38100</xdr:colOff>
      <xdr:row>69</xdr:row>
      <xdr:rowOff>-38100</xdr:rowOff>
    </xdr:to>
    <xdr:pic>
      <xdr:nvPicPr>
        <xdr:cNvPr id="18" name="Picture 18" descr="nthkzg"/>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2</xdr:col>
      <xdr:colOff>38100</xdr:colOff>
      <xdr:row>24</xdr:row>
      <xdr:rowOff>38100</xdr:rowOff>
    </xdr:from>
    <xdr:to>
      <xdr:col>3</xdr:col>
      <xdr:colOff>-38100</xdr:colOff>
      <xdr:row>25</xdr:row>
      <xdr:rowOff>-38100</xdr:rowOff>
    </xdr:to>
    <xdr:pic>
      <xdr:nvPicPr>
        <xdr:cNvPr id="19" name="Picture 19" descr="CwGdtU"/>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2</xdr:col>
      <xdr:colOff>38100</xdr:colOff>
      <xdr:row>29</xdr:row>
      <xdr:rowOff>38100</xdr:rowOff>
    </xdr:from>
    <xdr:to>
      <xdr:col>3</xdr:col>
      <xdr:colOff>-38100</xdr:colOff>
      <xdr:row>30</xdr:row>
      <xdr:rowOff>-38100</xdr:rowOff>
    </xdr:to>
    <xdr:pic>
      <xdr:nvPicPr>
        <xdr:cNvPr id="20" name="Picture 20" descr="hkyemW"/>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2</xdr:col>
      <xdr:colOff>38100</xdr:colOff>
      <xdr:row>61</xdr:row>
      <xdr:rowOff>38100</xdr:rowOff>
    </xdr:from>
    <xdr:to>
      <xdr:col>3</xdr:col>
      <xdr:colOff>-38100</xdr:colOff>
      <xdr:row>62</xdr:row>
      <xdr:rowOff>-38100</xdr:rowOff>
    </xdr:to>
    <xdr:pic>
      <xdr:nvPicPr>
        <xdr:cNvPr id="21" name="Picture 21" descr="lUaCbB"/>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2</xdr:col>
      <xdr:colOff>38100</xdr:colOff>
      <xdr:row>83</xdr:row>
      <xdr:rowOff>38100</xdr:rowOff>
    </xdr:from>
    <xdr:to>
      <xdr:col>3</xdr:col>
      <xdr:colOff>-38100</xdr:colOff>
      <xdr:row>84</xdr:row>
      <xdr:rowOff>-38100</xdr:rowOff>
    </xdr:to>
    <xdr:pic>
      <xdr:nvPicPr>
        <xdr:cNvPr id="22" name="Picture 22" descr="hFsAHI"/>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2</xdr:col>
      <xdr:colOff>38100</xdr:colOff>
      <xdr:row>82</xdr:row>
      <xdr:rowOff>38100</xdr:rowOff>
    </xdr:from>
    <xdr:to>
      <xdr:col>3</xdr:col>
      <xdr:colOff>-38100</xdr:colOff>
      <xdr:row>83</xdr:row>
      <xdr:rowOff>-38100</xdr:rowOff>
    </xdr:to>
    <xdr:pic>
      <xdr:nvPicPr>
        <xdr:cNvPr id="23" name="Picture 23" descr="pottDC"/>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twoCellAnchor>
    <xdr:from>
      <xdr:col>2</xdr:col>
      <xdr:colOff>38100</xdr:colOff>
      <xdr:row>51</xdr:row>
      <xdr:rowOff>38100</xdr:rowOff>
    </xdr:from>
    <xdr:to>
      <xdr:col>3</xdr:col>
      <xdr:colOff>-38100</xdr:colOff>
      <xdr:row>52</xdr:row>
      <xdr:rowOff>-38100</xdr:rowOff>
    </xdr:to>
    <xdr:pic>
      <xdr:nvPicPr>
        <xdr:cNvPr id="24" name="Picture 24" descr="WJPlDo"/>
        <xdr:cNvPicPr>
          <a:picLocks noChangeAspect="false"/>
        </xdr:cNvPicPr>
      </xdr:nvPicPr>
      <xdr:blipFill>
        <a:blip xmlns:r="http://schemas.openxmlformats.org/officeDocument/2006/relationships" r:embed="rId23"/>
        <a:stretch>
          <a:fillRect/>
        </a:stretch>
      </xdr:blipFill>
      <xdr:spPr>
        <a:xfrm>
          <a:off x="0" y="0"/>
          <a:ext cx="0" cy="0"/>
        </a:xfrm>
        <a:prstGeom prst="rect"/>
      </xdr:spPr>
    </xdr:pic>
    <xdr:clientData fLocksWithSheet="false" fPrintsWithSheet="true"/>
  </xdr:twoCellAnchor>
  <xdr:twoCellAnchor>
    <xdr:from>
      <xdr:col>2</xdr:col>
      <xdr:colOff>38100</xdr:colOff>
      <xdr:row>81</xdr:row>
      <xdr:rowOff>38100</xdr:rowOff>
    </xdr:from>
    <xdr:to>
      <xdr:col>3</xdr:col>
      <xdr:colOff>-38100</xdr:colOff>
      <xdr:row>82</xdr:row>
      <xdr:rowOff>-38100</xdr:rowOff>
    </xdr:to>
    <xdr:pic>
      <xdr:nvPicPr>
        <xdr:cNvPr id="25" name="Picture 25" descr="xDYWQd"/>
        <xdr:cNvPicPr>
          <a:picLocks noChangeAspect="false"/>
        </xdr:cNvPicPr>
      </xdr:nvPicPr>
      <xdr:blipFill>
        <a:blip xmlns:r="http://schemas.openxmlformats.org/officeDocument/2006/relationships" r:embed="rId24"/>
        <a:stretch>
          <a:fillRect/>
        </a:stretch>
      </xdr:blipFill>
      <xdr:spPr>
        <a:xfrm>
          <a:off x="0" y="0"/>
          <a:ext cx="0" cy="0"/>
        </a:xfrm>
        <a:prstGeom prst="rect"/>
      </xdr:spPr>
    </xdr:pic>
    <xdr:clientData fLocksWithSheet="false" fPrintsWithSheet="true"/>
  </xdr:twoCellAnchor>
  <xdr:twoCellAnchor>
    <xdr:from>
      <xdr:col>2</xdr:col>
      <xdr:colOff>38100</xdr:colOff>
      <xdr:row>80</xdr:row>
      <xdr:rowOff>38100</xdr:rowOff>
    </xdr:from>
    <xdr:to>
      <xdr:col>3</xdr:col>
      <xdr:colOff>-38100</xdr:colOff>
      <xdr:row>81</xdr:row>
      <xdr:rowOff>-38100</xdr:rowOff>
    </xdr:to>
    <xdr:pic>
      <xdr:nvPicPr>
        <xdr:cNvPr id="26" name="Picture 26" descr="buFScb"/>
        <xdr:cNvPicPr>
          <a:picLocks noChangeAspect="false"/>
        </xdr:cNvPicPr>
      </xdr:nvPicPr>
      <xdr:blipFill>
        <a:blip xmlns:r="http://schemas.openxmlformats.org/officeDocument/2006/relationships" r:embed="rId25"/>
        <a:stretch>
          <a:fillRect/>
        </a:stretch>
      </xdr:blipFill>
      <xdr:spPr>
        <a:xfrm>
          <a:off x="0" y="0"/>
          <a:ext cx="0" cy="0"/>
        </a:xfrm>
        <a:prstGeom prst="rect"/>
      </xdr:spPr>
    </xdr:pic>
    <xdr:clientData fLocksWithSheet="false" fPrintsWithSheet="true"/>
  </xdr:twoCellAnchor>
  <xdr:twoCellAnchor>
    <xdr:from>
      <xdr:col>2</xdr:col>
      <xdr:colOff>38100</xdr:colOff>
      <xdr:row>23</xdr:row>
      <xdr:rowOff>38100</xdr:rowOff>
    </xdr:from>
    <xdr:to>
      <xdr:col>3</xdr:col>
      <xdr:colOff>-38100</xdr:colOff>
      <xdr:row>24</xdr:row>
      <xdr:rowOff>-38100</xdr:rowOff>
    </xdr:to>
    <xdr:pic>
      <xdr:nvPicPr>
        <xdr:cNvPr id="27" name="Picture 27" descr="SFbrTr"/>
        <xdr:cNvPicPr>
          <a:picLocks noChangeAspect="false"/>
        </xdr:cNvPicPr>
      </xdr:nvPicPr>
      <xdr:blipFill>
        <a:blip xmlns:r="http://schemas.openxmlformats.org/officeDocument/2006/relationships" r:embed="rId26"/>
        <a:stretch>
          <a:fillRect/>
        </a:stretch>
      </xdr:blipFill>
      <xdr:spPr>
        <a:xfrm>
          <a:off x="0" y="0"/>
          <a:ext cx="0" cy="0"/>
        </a:xfrm>
        <a:prstGeom prst="rect"/>
      </xdr:spPr>
    </xdr:pic>
    <xdr:clientData fLocksWithSheet="false" fPrintsWithSheet="true"/>
  </xdr:twoCellAnchor>
  <xdr:twoCellAnchor>
    <xdr:from>
      <xdr:col>2</xdr:col>
      <xdr:colOff>38100</xdr:colOff>
      <xdr:row>54</xdr:row>
      <xdr:rowOff>38100</xdr:rowOff>
    </xdr:from>
    <xdr:to>
      <xdr:col>3</xdr:col>
      <xdr:colOff>-38100</xdr:colOff>
      <xdr:row>55</xdr:row>
      <xdr:rowOff>-38100</xdr:rowOff>
    </xdr:to>
    <xdr:pic>
      <xdr:nvPicPr>
        <xdr:cNvPr id="28" name="Picture 28" descr="qZUQrH"/>
        <xdr:cNvPicPr>
          <a:picLocks noChangeAspect="false"/>
        </xdr:cNvPicPr>
      </xdr:nvPicPr>
      <xdr:blipFill>
        <a:blip xmlns:r="http://schemas.openxmlformats.org/officeDocument/2006/relationships" r:embed="rId27"/>
        <a:stretch>
          <a:fillRect/>
        </a:stretch>
      </xdr:blipFill>
      <xdr:spPr>
        <a:xfrm>
          <a:off x="0" y="0"/>
          <a:ext cx="0" cy="0"/>
        </a:xfrm>
        <a:prstGeom prst="rect"/>
      </xdr:spPr>
    </xdr:pic>
    <xdr:clientData fLocksWithSheet="false" fPrintsWithSheet="true"/>
  </xdr:twoCellAnchor>
  <xdr:twoCellAnchor>
    <xdr:from>
      <xdr:col>2</xdr:col>
      <xdr:colOff>38100</xdr:colOff>
      <xdr:row>22</xdr:row>
      <xdr:rowOff>38100</xdr:rowOff>
    </xdr:from>
    <xdr:to>
      <xdr:col>3</xdr:col>
      <xdr:colOff>-38100</xdr:colOff>
      <xdr:row>23</xdr:row>
      <xdr:rowOff>-38100</xdr:rowOff>
    </xdr:to>
    <xdr:pic>
      <xdr:nvPicPr>
        <xdr:cNvPr id="29" name="Picture 29" descr="ZhthTr"/>
        <xdr:cNvPicPr>
          <a:picLocks noChangeAspect="false"/>
        </xdr:cNvPicPr>
      </xdr:nvPicPr>
      <xdr:blipFill>
        <a:blip xmlns:r="http://schemas.openxmlformats.org/officeDocument/2006/relationships" r:embed="rId28"/>
        <a:stretch>
          <a:fillRect/>
        </a:stretch>
      </xdr:blipFill>
      <xdr:spPr>
        <a:xfrm>
          <a:off x="0" y="0"/>
          <a:ext cx="0" cy="0"/>
        </a:xfrm>
        <a:prstGeom prst="rect"/>
      </xdr:spPr>
    </xdr:pic>
    <xdr:clientData fLocksWithSheet="false" fPrintsWithSheet="true"/>
  </xdr:twoCellAnchor>
  <xdr:twoCellAnchor>
    <xdr:from>
      <xdr:col>2</xdr:col>
      <xdr:colOff>38100</xdr:colOff>
      <xdr:row>84</xdr:row>
      <xdr:rowOff>38100</xdr:rowOff>
    </xdr:from>
    <xdr:to>
      <xdr:col>3</xdr:col>
      <xdr:colOff>-38100</xdr:colOff>
      <xdr:row>85</xdr:row>
      <xdr:rowOff>-38100</xdr:rowOff>
    </xdr:to>
    <xdr:pic>
      <xdr:nvPicPr>
        <xdr:cNvPr id="30" name="Picture 30" descr="OPpBXH"/>
        <xdr:cNvPicPr>
          <a:picLocks noChangeAspect="false"/>
        </xdr:cNvPicPr>
      </xdr:nvPicPr>
      <xdr:blipFill>
        <a:blip xmlns:r="http://schemas.openxmlformats.org/officeDocument/2006/relationships" r:embed="rId29"/>
        <a:stretch>
          <a:fillRect/>
        </a:stretch>
      </xdr:blipFill>
      <xdr:spPr>
        <a:xfrm>
          <a:off x="0" y="0"/>
          <a:ext cx="0" cy="0"/>
        </a:xfrm>
        <a:prstGeom prst="rect"/>
      </xdr:spPr>
    </xdr:pic>
    <xdr:clientData fLocksWithSheet="false" fPrintsWithSheet="true"/>
  </xdr:twoCellAnchor>
  <xdr:twoCellAnchor>
    <xdr:from>
      <xdr:col>2</xdr:col>
      <xdr:colOff>38100</xdr:colOff>
      <xdr:row>75</xdr:row>
      <xdr:rowOff>38100</xdr:rowOff>
    </xdr:from>
    <xdr:to>
      <xdr:col>3</xdr:col>
      <xdr:colOff>-38100</xdr:colOff>
      <xdr:row>76</xdr:row>
      <xdr:rowOff>-38100</xdr:rowOff>
    </xdr:to>
    <xdr:pic>
      <xdr:nvPicPr>
        <xdr:cNvPr id="31" name="Picture 31" descr="jpjDcC"/>
        <xdr:cNvPicPr>
          <a:picLocks noChangeAspect="false"/>
        </xdr:cNvPicPr>
      </xdr:nvPicPr>
      <xdr:blipFill>
        <a:blip xmlns:r="http://schemas.openxmlformats.org/officeDocument/2006/relationships" r:embed="rId30"/>
        <a:stretch>
          <a:fillRect/>
        </a:stretch>
      </xdr:blipFill>
      <xdr:spPr>
        <a:xfrm>
          <a:off x="0" y="0"/>
          <a:ext cx="0" cy="0"/>
        </a:xfrm>
        <a:prstGeom prst="rect"/>
      </xdr:spPr>
    </xdr:pic>
    <xdr:clientData fLocksWithSheet="false" fPrintsWithSheet="true"/>
  </xdr:twoCellAnchor>
  <xdr:twoCellAnchor>
    <xdr:from>
      <xdr:col>2</xdr:col>
      <xdr:colOff>38100</xdr:colOff>
      <xdr:row>20</xdr:row>
      <xdr:rowOff>38100</xdr:rowOff>
    </xdr:from>
    <xdr:to>
      <xdr:col>3</xdr:col>
      <xdr:colOff>-38100</xdr:colOff>
      <xdr:row>21</xdr:row>
      <xdr:rowOff>-38100</xdr:rowOff>
    </xdr:to>
    <xdr:pic>
      <xdr:nvPicPr>
        <xdr:cNvPr id="32" name="Picture 32" descr="pzGdii"/>
        <xdr:cNvPicPr>
          <a:picLocks noChangeAspect="false"/>
        </xdr:cNvPicPr>
      </xdr:nvPicPr>
      <xdr:blipFill>
        <a:blip xmlns:r="http://schemas.openxmlformats.org/officeDocument/2006/relationships" r:embed="rId31"/>
        <a:stretch>
          <a:fillRect/>
        </a:stretch>
      </xdr:blipFill>
      <xdr:spPr>
        <a:xfrm>
          <a:off x="0" y="0"/>
          <a:ext cx="0" cy="0"/>
        </a:xfrm>
        <a:prstGeom prst="rect"/>
      </xdr:spPr>
    </xdr:pic>
    <xdr:clientData fLocksWithSheet="false" fPrintsWithSheet="true"/>
  </xdr:twoCellAnchor>
</xdr:wsDr>
</file>

<file path=xl/drawings/drawing23.xml><?xml version="1.0" encoding="utf-8"?>
<xdr:wsDr xmlns:a="http://schemas.openxmlformats.org/drawingml/2006/main" xmlns:xdr="http://schemas.openxmlformats.org/drawingml/2006/spreadsheetDrawing">
  <xdr:twoCellAnchor>
    <xdr:from>
      <xdr:col>0</xdr:col>
      <xdr:colOff>38100</xdr:colOff>
      <xdr:row>0</xdr:row>
      <xdr:rowOff>38100</xdr:rowOff>
    </xdr:from>
    <xdr:to>
      <xdr:col>1</xdr:col>
      <xdr:colOff>-38100</xdr:colOff>
      <xdr:row>1</xdr:row>
      <xdr:rowOff>-38100</xdr:rowOff>
    </xdr:to>
    <xdr:pic>
      <xdr:nvPicPr>
        <xdr:cNvPr id="2" name="Picture 2" descr="KLSvkR"/>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38100</xdr:colOff>
      <xdr:row>60</xdr:row>
      <xdr:rowOff>38100</xdr:rowOff>
    </xdr:from>
    <xdr:to>
      <xdr:col>3</xdr:col>
      <xdr:colOff>-38100</xdr:colOff>
      <xdr:row>61</xdr:row>
      <xdr:rowOff>-38100</xdr:rowOff>
    </xdr:to>
    <xdr:pic>
      <xdr:nvPicPr>
        <xdr:cNvPr id="3" name="Picture 3" descr="SnKktb"/>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61</xdr:row>
      <xdr:rowOff>38100</xdr:rowOff>
    </xdr:from>
    <xdr:to>
      <xdr:col>3</xdr:col>
      <xdr:colOff>-38100</xdr:colOff>
      <xdr:row>62</xdr:row>
      <xdr:rowOff>-38100</xdr:rowOff>
    </xdr:to>
    <xdr:pic>
      <xdr:nvPicPr>
        <xdr:cNvPr id="4" name="Picture 4" descr="AHJkWF"/>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2</xdr:col>
      <xdr:colOff>38100</xdr:colOff>
      <xdr:row>62</xdr:row>
      <xdr:rowOff>38100</xdr:rowOff>
    </xdr:from>
    <xdr:to>
      <xdr:col>3</xdr:col>
      <xdr:colOff>-38100</xdr:colOff>
      <xdr:row>63</xdr:row>
      <xdr:rowOff>-38100</xdr:rowOff>
    </xdr:to>
    <xdr:pic>
      <xdr:nvPicPr>
        <xdr:cNvPr id="5" name="Picture 5" descr="TMPvzF"/>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63</xdr:row>
      <xdr:rowOff>38100</xdr:rowOff>
    </xdr:from>
    <xdr:to>
      <xdr:col>3</xdr:col>
      <xdr:colOff>-38100</xdr:colOff>
      <xdr:row>64</xdr:row>
      <xdr:rowOff>-38100</xdr:rowOff>
    </xdr:to>
    <xdr:pic>
      <xdr:nvPicPr>
        <xdr:cNvPr id="6" name="Picture 6" descr="mMjknp"/>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2</xdr:col>
      <xdr:colOff>38100</xdr:colOff>
      <xdr:row>56</xdr:row>
      <xdr:rowOff>38100</xdr:rowOff>
    </xdr:from>
    <xdr:to>
      <xdr:col>3</xdr:col>
      <xdr:colOff>-38100</xdr:colOff>
      <xdr:row>57</xdr:row>
      <xdr:rowOff>-38100</xdr:rowOff>
    </xdr:to>
    <xdr:pic>
      <xdr:nvPicPr>
        <xdr:cNvPr id="7" name="Picture 7" descr="ElgvIR"/>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2</xdr:col>
      <xdr:colOff>38100</xdr:colOff>
      <xdr:row>57</xdr:row>
      <xdr:rowOff>38100</xdr:rowOff>
    </xdr:from>
    <xdr:to>
      <xdr:col>3</xdr:col>
      <xdr:colOff>-38100</xdr:colOff>
      <xdr:row>58</xdr:row>
      <xdr:rowOff>-38100</xdr:rowOff>
    </xdr:to>
    <xdr:pic>
      <xdr:nvPicPr>
        <xdr:cNvPr id="8" name="Picture 8" descr="BcNwxz"/>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58</xdr:row>
      <xdr:rowOff>38100</xdr:rowOff>
    </xdr:from>
    <xdr:to>
      <xdr:col>3</xdr:col>
      <xdr:colOff>-38100</xdr:colOff>
      <xdr:row>59</xdr:row>
      <xdr:rowOff>-38100</xdr:rowOff>
    </xdr:to>
    <xdr:pic>
      <xdr:nvPicPr>
        <xdr:cNvPr id="9" name="Picture 9" descr="mSYzqH"/>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2</xdr:col>
      <xdr:colOff>38100</xdr:colOff>
      <xdr:row>59</xdr:row>
      <xdr:rowOff>38100</xdr:rowOff>
    </xdr:from>
    <xdr:to>
      <xdr:col>3</xdr:col>
      <xdr:colOff>-38100</xdr:colOff>
      <xdr:row>60</xdr:row>
      <xdr:rowOff>-38100</xdr:rowOff>
    </xdr:to>
    <xdr:pic>
      <xdr:nvPicPr>
        <xdr:cNvPr id="10" name="Picture 10" descr="qkWlbZ"/>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2</xdr:col>
      <xdr:colOff>28575</xdr:colOff>
      <xdr:row>64</xdr:row>
      <xdr:rowOff>85725</xdr:rowOff>
    </xdr:from>
    <xdr:to>
      <xdr:col>2</xdr:col>
      <xdr:colOff>1181100</xdr:colOff>
      <xdr:row>64</xdr:row>
      <xdr:rowOff>1152525</xdr:rowOff>
    </xdr:to>
    <xdr:pic>
      <xdr:nvPicPr>
        <xdr:cNvPr id="11" name="Picture 11" descr="TSnyzu"/>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14</xdr:col>
      <xdr:colOff>19050</xdr:colOff>
      <xdr:row>119</xdr:row>
      <xdr:rowOff>0</xdr:rowOff>
    </xdr:from>
    <xdr:to>
      <xdr:col>14</xdr:col>
      <xdr:colOff>971550</xdr:colOff>
      <xdr:row>123</xdr:row>
      <xdr:rowOff>238125</xdr:rowOff>
    </xdr:to>
    <xdr:pic>
      <xdr:nvPicPr>
        <xdr:cNvPr id="12" name="Picture 12" descr="qZmGnb"/>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14</xdr:col>
      <xdr:colOff>28575</xdr:colOff>
      <xdr:row>120</xdr:row>
      <xdr:rowOff>0</xdr:rowOff>
    </xdr:from>
    <xdr:to>
      <xdr:col>14</xdr:col>
      <xdr:colOff>923925</xdr:colOff>
      <xdr:row>123</xdr:row>
      <xdr:rowOff>133350</xdr:rowOff>
    </xdr:to>
    <xdr:pic>
      <xdr:nvPicPr>
        <xdr:cNvPr id="13" name="Picture 13" descr="fSiuro"/>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2</xdr:col>
      <xdr:colOff>38100</xdr:colOff>
      <xdr:row>65</xdr:row>
      <xdr:rowOff>76200</xdr:rowOff>
    </xdr:from>
    <xdr:to>
      <xdr:col>2</xdr:col>
      <xdr:colOff>1162050</xdr:colOff>
      <xdr:row>65</xdr:row>
      <xdr:rowOff>876300</xdr:rowOff>
    </xdr:to>
    <xdr:pic>
      <xdr:nvPicPr>
        <xdr:cNvPr id="14" name="Picture 14" descr="TWyTyV"/>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wsDr>
</file>

<file path=xl/drawings/drawing24.xml><?xml version="1.0" encoding="utf-8"?>
<xdr:wsDr xmlns:a="http://schemas.openxmlformats.org/drawingml/2006/main" xmlns:xdr="http://schemas.openxmlformats.org/drawingml/2006/spreadsheetDrawing">
  <xdr:twoCellAnchor>
    <xdr:from>
      <xdr:col>6</xdr:col>
      <xdr:colOff>38100</xdr:colOff>
      <xdr:row>56</xdr:row>
      <xdr:rowOff>38100</xdr:rowOff>
    </xdr:from>
    <xdr:to>
      <xdr:col>7</xdr:col>
      <xdr:colOff>-38100</xdr:colOff>
      <xdr:row>57</xdr:row>
      <xdr:rowOff>-38100</xdr:rowOff>
    </xdr:to>
    <xdr:pic>
      <xdr:nvPicPr>
        <xdr:cNvPr id="2" name="Picture 2" descr="zHeRiG"/>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6</xdr:col>
      <xdr:colOff>38100</xdr:colOff>
      <xdr:row>57</xdr:row>
      <xdr:rowOff>38100</xdr:rowOff>
    </xdr:from>
    <xdr:to>
      <xdr:col>7</xdr:col>
      <xdr:colOff>-38100</xdr:colOff>
      <xdr:row>58</xdr:row>
      <xdr:rowOff>-38100</xdr:rowOff>
    </xdr:to>
    <xdr:pic>
      <xdr:nvPicPr>
        <xdr:cNvPr id="3" name="Picture 3" descr="mLLnMX"/>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6</xdr:col>
      <xdr:colOff>38100</xdr:colOff>
      <xdr:row>55</xdr:row>
      <xdr:rowOff>38100</xdr:rowOff>
    </xdr:from>
    <xdr:to>
      <xdr:col>7</xdr:col>
      <xdr:colOff>-38100</xdr:colOff>
      <xdr:row>56</xdr:row>
      <xdr:rowOff>-38100</xdr:rowOff>
    </xdr:to>
    <xdr:pic>
      <xdr:nvPicPr>
        <xdr:cNvPr id="4" name="Picture 4" descr="qKeZYQ"/>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wsDr>
</file>

<file path=xl/drawings/drawing25.xml><?xml version="1.0" encoding="utf-8"?>
<xdr:wsDr xmlns:a="http://schemas.openxmlformats.org/drawingml/2006/main" xmlns:xdr="http://schemas.openxmlformats.org/drawingml/2006/spreadsheetDrawing">
  <xdr:twoCellAnchor>
    <xdr:from>
      <xdr:col>2</xdr:col>
      <xdr:colOff>38100</xdr:colOff>
      <xdr:row>7</xdr:row>
      <xdr:rowOff>38100</xdr:rowOff>
    </xdr:from>
    <xdr:to>
      <xdr:col>3</xdr:col>
      <xdr:colOff>-38100</xdr:colOff>
      <xdr:row>8</xdr:row>
      <xdr:rowOff>-38100</xdr:rowOff>
    </xdr:to>
    <xdr:pic>
      <xdr:nvPicPr>
        <xdr:cNvPr id="2" name="Picture 2" descr="SNZqNe"/>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6</xdr:col>
      <xdr:colOff>38100</xdr:colOff>
      <xdr:row>7</xdr:row>
      <xdr:rowOff>38100</xdr:rowOff>
    </xdr:from>
    <xdr:to>
      <xdr:col>7</xdr:col>
      <xdr:colOff>-38100</xdr:colOff>
      <xdr:row>8</xdr:row>
      <xdr:rowOff>-38100</xdr:rowOff>
    </xdr:to>
    <xdr:pic>
      <xdr:nvPicPr>
        <xdr:cNvPr id="3" name="Picture 3" descr="miKTbv"/>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8</xdr:row>
      <xdr:rowOff>38100</xdr:rowOff>
    </xdr:from>
    <xdr:to>
      <xdr:col>3</xdr:col>
      <xdr:colOff>-38100</xdr:colOff>
      <xdr:row>9</xdr:row>
      <xdr:rowOff>-38100</xdr:rowOff>
    </xdr:to>
    <xdr:pic>
      <xdr:nvPicPr>
        <xdr:cNvPr id="4" name="Picture 4" descr="noqCSk"/>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2</xdr:col>
      <xdr:colOff>38100</xdr:colOff>
      <xdr:row>12</xdr:row>
      <xdr:rowOff>38100</xdr:rowOff>
    </xdr:from>
    <xdr:to>
      <xdr:col>3</xdr:col>
      <xdr:colOff>-38100</xdr:colOff>
      <xdr:row>13</xdr:row>
      <xdr:rowOff>-38100</xdr:rowOff>
    </xdr:to>
    <xdr:pic>
      <xdr:nvPicPr>
        <xdr:cNvPr id="5" name="Picture 5" descr="COhDVq"/>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5</xdr:row>
      <xdr:rowOff>38100</xdr:rowOff>
    </xdr:from>
    <xdr:to>
      <xdr:col>3</xdr:col>
      <xdr:colOff>-38100</xdr:colOff>
      <xdr:row>6</xdr:row>
      <xdr:rowOff>-38100</xdr:rowOff>
    </xdr:to>
    <xdr:pic>
      <xdr:nvPicPr>
        <xdr:cNvPr id="6" name="Picture 6" descr="UAUueR"/>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2</xdr:col>
      <xdr:colOff>38100</xdr:colOff>
      <xdr:row>9</xdr:row>
      <xdr:rowOff>38100</xdr:rowOff>
    </xdr:from>
    <xdr:to>
      <xdr:col>3</xdr:col>
      <xdr:colOff>-38100</xdr:colOff>
      <xdr:row>10</xdr:row>
      <xdr:rowOff>-38100</xdr:rowOff>
    </xdr:to>
    <xdr:pic>
      <xdr:nvPicPr>
        <xdr:cNvPr id="7" name="Picture 7" descr="JWNjuG"/>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2</xdr:col>
      <xdr:colOff>38100</xdr:colOff>
      <xdr:row>13</xdr:row>
      <xdr:rowOff>38100</xdr:rowOff>
    </xdr:from>
    <xdr:to>
      <xdr:col>3</xdr:col>
      <xdr:colOff>-38100</xdr:colOff>
      <xdr:row>14</xdr:row>
      <xdr:rowOff>-38100</xdr:rowOff>
    </xdr:to>
    <xdr:pic>
      <xdr:nvPicPr>
        <xdr:cNvPr id="8" name="Picture 8" descr="xtoHxC"/>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6</xdr:row>
      <xdr:rowOff>38100</xdr:rowOff>
    </xdr:from>
    <xdr:to>
      <xdr:col>3</xdr:col>
      <xdr:colOff>-38100</xdr:colOff>
      <xdr:row>7</xdr:row>
      <xdr:rowOff>-38100</xdr:rowOff>
    </xdr:to>
    <xdr:pic>
      <xdr:nvPicPr>
        <xdr:cNvPr id="9" name="Picture 9" descr="TYDATD"/>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2</xdr:col>
      <xdr:colOff>38100</xdr:colOff>
      <xdr:row>14</xdr:row>
      <xdr:rowOff>38100</xdr:rowOff>
    </xdr:from>
    <xdr:to>
      <xdr:col>3</xdr:col>
      <xdr:colOff>-38100</xdr:colOff>
      <xdr:row>15</xdr:row>
      <xdr:rowOff>-38100</xdr:rowOff>
    </xdr:to>
    <xdr:pic>
      <xdr:nvPicPr>
        <xdr:cNvPr id="10" name="Picture 10" descr="dCYhIE"/>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wsDr>
</file>

<file path=xl/drawings/drawing26.xml><?xml version="1.0" encoding="utf-8"?>
<xdr:wsDr xmlns:a="http://schemas.openxmlformats.org/drawingml/2006/main" xmlns:xdr="http://schemas.openxmlformats.org/drawingml/2006/spreadsheetDrawing">
  <xdr:twoCellAnchor>
    <xdr:from>
      <xdr:col>2</xdr:col>
      <xdr:colOff>38100</xdr:colOff>
      <xdr:row>19</xdr:row>
      <xdr:rowOff>38100</xdr:rowOff>
    </xdr:from>
    <xdr:to>
      <xdr:col>3</xdr:col>
      <xdr:colOff>-38100</xdr:colOff>
      <xdr:row>20</xdr:row>
      <xdr:rowOff>-38100</xdr:rowOff>
    </xdr:to>
    <xdr:pic>
      <xdr:nvPicPr>
        <xdr:cNvPr id="2" name="Picture 2" descr="fxNuyO"/>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38100</xdr:colOff>
      <xdr:row>17</xdr:row>
      <xdr:rowOff>38100</xdr:rowOff>
    </xdr:from>
    <xdr:to>
      <xdr:col>3</xdr:col>
      <xdr:colOff>-38100</xdr:colOff>
      <xdr:row>18</xdr:row>
      <xdr:rowOff>-38100</xdr:rowOff>
    </xdr:to>
    <xdr:pic>
      <xdr:nvPicPr>
        <xdr:cNvPr id="3" name="Picture 3" descr="uMtagu"/>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18</xdr:row>
      <xdr:rowOff>38100</xdr:rowOff>
    </xdr:from>
    <xdr:to>
      <xdr:col>3</xdr:col>
      <xdr:colOff>-38100</xdr:colOff>
      <xdr:row>19</xdr:row>
      <xdr:rowOff>-38100</xdr:rowOff>
    </xdr:to>
    <xdr:pic>
      <xdr:nvPicPr>
        <xdr:cNvPr id="4" name="Picture 4" descr="dGxnSL"/>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4</xdr:col>
      <xdr:colOff>38100</xdr:colOff>
      <xdr:row>16</xdr:row>
      <xdr:rowOff>38100</xdr:rowOff>
    </xdr:from>
    <xdr:to>
      <xdr:col>5</xdr:col>
      <xdr:colOff>-38100</xdr:colOff>
      <xdr:row>17</xdr:row>
      <xdr:rowOff>-38100</xdr:rowOff>
    </xdr:to>
    <xdr:pic>
      <xdr:nvPicPr>
        <xdr:cNvPr id="5" name="Picture 5" descr="GXRcNB"/>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16</xdr:row>
      <xdr:rowOff>38100</xdr:rowOff>
    </xdr:from>
    <xdr:to>
      <xdr:col>3</xdr:col>
      <xdr:colOff>-38100</xdr:colOff>
      <xdr:row>17</xdr:row>
      <xdr:rowOff>-38100</xdr:rowOff>
    </xdr:to>
    <xdr:pic>
      <xdr:nvPicPr>
        <xdr:cNvPr id="6" name="Picture 6" descr="UCsUUo"/>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4</xdr:col>
      <xdr:colOff>38100</xdr:colOff>
      <xdr:row>23</xdr:row>
      <xdr:rowOff>38100</xdr:rowOff>
    </xdr:from>
    <xdr:to>
      <xdr:col>5</xdr:col>
      <xdr:colOff>-38100</xdr:colOff>
      <xdr:row>24</xdr:row>
      <xdr:rowOff>-38100</xdr:rowOff>
    </xdr:to>
    <xdr:pic>
      <xdr:nvPicPr>
        <xdr:cNvPr id="7" name="Picture 7" descr="JaGaZZ"/>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4</xdr:col>
      <xdr:colOff>38100</xdr:colOff>
      <xdr:row>22</xdr:row>
      <xdr:rowOff>38100</xdr:rowOff>
    </xdr:from>
    <xdr:to>
      <xdr:col>5</xdr:col>
      <xdr:colOff>-38100</xdr:colOff>
      <xdr:row>23</xdr:row>
      <xdr:rowOff>-38100</xdr:rowOff>
    </xdr:to>
    <xdr:pic>
      <xdr:nvPicPr>
        <xdr:cNvPr id="8" name="Picture 8" descr="oovpVP"/>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21</xdr:row>
      <xdr:rowOff>38100</xdr:rowOff>
    </xdr:from>
    <xdr:to>
      <xdr:col>3</xdr:col>
      <xdr:colOff>-38100</xdr:colOff>
      <xdr:row>22</xdr:row>
      <xdr:rowOff>-38100</xdr:rowOff>
    </xdr:to>
    <xdr:pic>
      <xdr:nvPicPr>
        <xdr:cNvPr id="9" name="Picture 9" descr="KlxilT"/>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4</xdr:col>
      <xdr:colOff>38100</xdr:colOff>
      <xdr:row>21</xdr:row>
      <xdr:rowOff>38100</xdr:rowOff>
    </xdr:from>
    <xdr:to>
      <xdr:col>5</xdr:col>
      <xdr:colOff>-38100</xdr:colOff>
      <xdr:row>22</xdr:row>
      <xdr:rowOff>-38100</xdr:rowOff>
    </xdr:to>
    <xdr:pic>
      <xdr:nvPicPr>
        <xdr:cNvPr id="10" name="Picture 10" descr="dMvacE"/>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2</xdr:col>
      <xdr:colOff>38100</xdr:colOff>
      <xdr:row>20</xdr:row>
      <xdr:rowOff>38100</xdr:rowOff>
    </xdr:from>
    <xdr:to>
      <xdr:col>3</xdr:col>
      <xdr:colOff>-38100</xdr:colOff>
      <xdr:row>21</xdr:row>
      <xdr:rowOff>-38100</xdr:rowOff>
    </xdr:to>
    <xdr:pic>
      <xdr:nvPicPr>
        <xdr:cNvPr id="11" name="Picture 11" descr="UYxUhh"/>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2</xdr:col>
      <xdr:colOff>38100</xdr:colOff>
      <xdr:row>43</xdr:row>
      <xdr:rowOff>38100</xdr:rowOff>
    </xdr:from>
    <xdr:to>
      <xdr:col>3</xdr:col>
      <xdr:colOff>-38100</xdr:colOff>
      <xdr:row>44</xdr:row>
      <xdr:rowOff>-38100</xdr:rowOff>
    </xdr:to>
    <xdr:pic>
      <xdr:nvPicPr>
        <xdr:cNvPr id="12" name="Picture 12" descr="IuVzzk"/>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4</xdr:col>
      <xdr:colOff>38100</xdr:colOff>
      <xdr:row>10</xdr:row>
      <xdr:rowOff>38100</xdr:rowOff>
    </xdr:from>
    <xdr:to>
      <xdr:col>5</xdr:col>
      <xdr:colOff>-38100</xdr:colOff>
      <xdr:row>11</xdr:row>
      <xdr:rowOff>-38100</xdr:rowOff>
    </xdr:to>
    <xdr:pic>
      <xdr:nvPicPr>
        <xdr:cNvPr id="13" name="Picture 13" descr="BQZMYp"/>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2</xdr:col>
      <xdr:colOff>38100</xdr:colOff>
      <xdr:row>10</xdr:row>
      <xdr:rowOff>38100</xdr:rowOff>
    </xdr:from>
    <xdr:to>
      <xdr:col>3</xdr:col>
      <xdr:colOff>-38100</xdr:colOff>
      <xdr:row>11</xdr:row>
      <xdr:rowOff>-38100</xdr:rowOff>
    </xdr:to>
    <xdr:pic>
      <xdr:nvPicPr>
        <xdr:cNvPr id="14" name="Picture 14" descr="NLvDTI"/>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2</xdr:col>
      <xdr:colOff>38100</xdr:colOff>
      <xdr:row>42</xdr:row>
      <xdr:rowOff>38100</xdr:rowOff>
    </xdr:from>
    <xdr:to>
      <xdr:col>3</xdr:col>
      <xdr:colOff>-38100</xdr:colOff>
      <xdr:row>43</xdr:row>
      <xdr:rowOff>-38100</xdr:rowOff>
    </xdr:to>
    <xdr:pic>
      <xdr:nvPicPr>
        <xdr:cNvPr id="15" name="Picture 15" descr="TIyoXU"/>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2</xdr:col>
      <xdr:colOff>38100</xdr:colOff>
      <xdr:row>9</xdr:row>
      <xdr:rowOff>38100</xdr:rowOff>
    </xdr:from>
    <xdr:to>
      <xdr:col>3</xdr:col>
      <xdr:colOff>-38100</xdr:colOff>
      <xdr:row>10</xdr:row>
      <xdr:rowOff>-38100</xdr:rowOff>
    </xdr:to>
    <xdr:pic>
      <xdr:nvPicPr>
        <xdr:cNvPr id="16" name="Picture 16" descr="leqOCC"/>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2</xdr:col>
      <xdr:colOff>38100</xdr:colOff>
      <xdr:row>41</xdr:row>
      <xdr:rowOff>38100</xdr:rowOff>
    </xdr:from>
    <xdr:to>
      <xdr:col>3</xdr:col>
      <xdr:colOff>-38100</xdr:colOff>
      <xdr:row>42</xdr:row>
      <xdr:rowOff>-38100</xdr:rowOff>
    </xdr:to>
    <xdr:pic>
      <xdr:nvPicPr>
        <xdr:cNvPr id="17" name="Picture 17" descr="oKLVLu"/>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2</xdr:col>
      <xdr:colOff>38100</xdr:colOff>
      <xdr:row>8</xdr:row>
      <xdr:rowOff>38100</xdr:rowOff>
    </xdr:from>
    <xdr:to>
      <xdr:col>3</xdr:col>
      <xdr:colOff>-38100</xdr:colOff>
      <xdr:row>9</xdr:row>
      <xdr:rowOff>-38100</xdr:rowOff>
    </xdr:to>
    <xdr:pic>
      <xdr:nvPicPr>
        <xdr:cNvPr id="18" name="Picture 18" descr="MUKKOG"/>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2</xdr:col>
      <xdr:colOff>38100</xdr:colOff>
      <xdr:row>40</xdr:row>
      <xdr:rowOff>38100</xdr:rowOff>
    </xdr:from>
    <xdr:to>
      <xdr:col>3</xdr:col>
      <xdr:colOff>-38100</xdr:colOff>
      <xdr:row>41</xdr:row>
      <xdr:rowOff>-38100</xdr:rowOff>
    </xdr:to>
    <xdr:pic>
      <xdr:nvPicPr>
        <xdr:cNvPr id="19" name="Picture 19" descr="YgoJEf"/>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3</xdr:col>
      <xdr:colOff>38100</xdr:colOff>
      <xdr:row>15</xdr:row>
      <xdr:rowOff>38100</xdr:rowOff>
    </xdr:from>
    <xdr:to>
      <xdr:col>4</xdr:col>
      <xdr:colOff>-38100</xdr:colOff>
      <xdr:row>16</xdr:row>
      <xdr:rowOff>-38100</xdr:rowOff>
    </xdr:to>
    <xdr:pic>
      <xdr:nvPicPr>
        <xdr:cNvPr id="20" name="Picture 20" descr="DTYcEz"/>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2</xdr:col>
      <xdr:colOff>38100</xdr:colOff>
      <xdr:row>15</xdr:row>
      <xdr:rowOff>38100</xdr:rowOff>
    </xdr:from>
    <xdr:to>
      <xdr:col>3</xdr:col>
      <xdr:colOff>-38100</xdr:colOff>
      <xdr:row>16</xdr:row>
      <xdr:rowOff>-38100</xdr:rowOff>
    </xdr:to>
    <xdr:pic>
      <xdr:nvPicPr>
        <xdr:cNvPr id="21" name="Picture 21" descr="MfmZAM"/>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4</xdr:col>
      <xdr:colOff>38100</xdr:colOff>
      <xdr:row>15</xdr:row>
      <xdr:rowOff>38100</xdr:rowOff>
    </xdr:from>
    <xdr:to>
      <xdr:col>5</xdr:col>
      <xdr:colOff>-38100</xdr:colOff>
      <xdr:row>16</xdr:row>
      <xdr:rowOff>-38100</xdr:rowOff>
    </xdr:to>
    <xdr:pic>
      <xdr:nvPicPr>
        <xdr:cNvPr id="22" name="Picture 22" descr="yKIoOQ"/>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2</xdr:col>
      <xdr:colOff>38100</xdr:colOff>
      <xdr:row>14</xdr:row>
      <xdr:rowOff>38100</xdr:rowOff>
    </xdr:from>
    <xdr:to>
      <xdr:col>3</xdr:col>
      <xdr:colOff>-38100</xdr:colOff>
      <xdr:row>15</xdr:row>
      <xdr:rowOff>-38100</xdr:rowOff>
    </xdr:to>
    <xdr:pic>
      <xdr:nvPicPr>
        <xdr:cNvPr id="23" name="Picture 23" descr="DaiogV"/>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twoCellAnchor>
    <xdr:from>
      <xdr:col>2</xdr:col>
      <xdr:colOff>38100</xdr:colOff>
      <xdr:row>46</xdr:row>
      <xdr:rowOff>38100</xdr:rowOff>
    </xdr:from>
    <xdr:to>
      <xdr:col>3</xdr:col>
      <xdr:colOff>-38100</xdr:colOff>
      <xdr:row>47</xdr:row>
      <xdr:rowOff>-38100</xdr:rowOff>
    </xdr:to>
    <xdr:pic>
      <xdr:nvPicPr>
        <xdr:cNvPr id="24" name="Picture 24" descr="xAKOJE"/>
        <xdr:cNvPicPr>
          <a:picLocks noChangeAspect="false"/>
        </xdr:cNvPicPr>
      </xdr:nvPicPr>
      <xdr:blipFill>
        <a:blip xmlns:r="http://schemas.openxmlformats.org/officeDocument/2006/relationships" r:embed="rId23"/>
        <a:stretch>
          <a:fillRect/>
        </a:stretch>
      </xdr:blipFill>
      <xdr:spPr>
        <a:xfrm>
          <a:off x="0" y="0"/>
          <a:ext cx="0" cy="0"/>
        </a:xfrm>
        <a:prstGeom prst="rect"/>
      </xdr:spPr>
    </xdr:pic>
    <xdr:clientData fLocksWithSheet="false" fPrintsWithSheet="true"/>
  </xdr:twoCellAnchor>
  <xdr:twoCellAnchor>
    <xdr:from>
      <xdr:col>2</xdr:col>
      <xdr:colOff>38100</xdr:colOff>
      <xdr:row>13</xdr:row>
      <xdr:rowOff>38100</xdr:rowOff>
    </xdr:from>
    <xdr:to>
      <xdr:col>3</xdr:col>
      <xdr:colOff>-38100</xdr:colOff>
      <xdr:row>14</xdr:row>
      <xdr:rowOff>-38100</xdr:rowOff>
    </xdr:to>
    <xdr:pic>
      <xdr:nvPicPr>
        <xdr:cNvPr id="25" name="Picture 25" descr="zWnQQy"/>
        <xdr:cNvPicPr>
          <a:picLocks noChangeAspect="false"/>
        </xdr:cNvPicPr>
      </xdr:nvPicPr>
      <xdr:blipFill>
        <a:blip xmlns:r="http://schemas.openxmlformats.org/officeDocument/2006/relationships" r:embed="rId24"/>
        <a:stretch>
          <a:fillRect/>
        </a:stretch>
      </xdr:blipFill>
      <xdr:spPr>
        <a:xfrm>
          <a:off x="0" y="0"/>
          <a:ext cx="0" cy="0"/>
        </a:xfrm>
        <a:prstGeom prst="rect"/>
      </xdr:spPr>
    </xdr:pic>
    <xdr:clientData fLocksWithSheet="false" fPrintsWithSheet="true"/>
  </xdr:twoCellAnchor>
  <xdr:twoCellAnchor>
    <xdr:from>
      <xdr:col>2</xdr:col>
      <xdr:colOff>38100</xdr:colOff>
      <xdr:row>45</xdr:row>
      <xdr:rowOff>38100</xdr:rowOff>
    </xdr:from>
    <xdr:to>
      <xdr:col>3</xdr:col>
      <xdr:colOff>-38100</xdr:colOff>
      <xdr:row>46</xdr:row>
      <xdr:rowOff>-38100</xdr:rowOff>
    </xdr:to>
    <xdr:pic>
      <xdr:nvPicPr>
        <xdr:cNvPr id="26" name="Picture 26" descr="NtDMvI"/>
        <xdr:cNvPicPr>
          <a:picLocks noChangeAspect="false"/>
        </xdr:cNvPicPr>
      </xdr:nvPicPr>
      <xdr:blipFill>
        <a:blip xmlns:r="http://schemas.openxmlformats.org/officeDocument/2006/relationships" r:embed="rId25"/>
        <a:stretch>
          <a:fillRect/>
        </a:stretch>
      </xdr:blipFill>
      <xdr:spPr>
        <a:xfrm>
          <a:off x="0" y="0"/>
          <a:ext cx="0" cy="0"/>
        </a:xfrm>
        <a:prstGeom prst="rect"/>
      </xdr:spPr>
    </xdr:pic>
    <xdr:clientData fLocksWithSheet="false" fPrintsWithSheet="true"/>
  </xdr:twoCellAnchor>
  <xdr:twoCellAnchor>
    <xdr:from>
      <xdr:col>2</xdr:col>
      <xdr:colOff>38100</xdr:colOff>
      <xdr:row>44</xdr:row>
      <xdr:rowOff>38100</xdr:rowOff>
    </xdr:from>
    <xdr:to>
      <xdr:col>3</xdr:col>
      <xdr:colOff>-38100</xdr:colOff>
      <xdr:row>45</xdr:row>
      <xdr:rowOff>-38100</xdr:rowOff>
    </xdr:to>
    <xdr:pic>
      <xdr:nvPicPr>
        <xdr:cNvPr id="27" name="Picture 27" descr="scZRkt"/>
        <xdr:cNvPicPr>
          <a:picLocks noChangeAspect="false"/>
        </xdr:cNvPicPr>
      </xdr:nvPicPr>
      <xdr:blipFill>
        <a:blip xmlns:r="http://schemas.openxmlformats.org/officeDocument/2006/relationships" r:embed="rId26"/>
        <a:stretch>
          <a:fillRect/>
        </a:stretch>
      </xdr:blipFill>
      <xdr:spPr>
        <a:xfrm>
          <a:off x="0" y="0"/>
          <a:ext cx="0" cy="0"/>
        </a:xfrm>
        <a:prstGeom prst="rect"/>
      </xdr:spPr>
    </xdr:pic>
    <xdr:clientData fLocksWithSheet="false" fPrintsWithSheet="true"/>
  </xdr:twoCellAnchor>
  <xdr:twoCellAnchor>
    <xdr:from>
      <xdr:col>2</xdr:col>
      <xdr:colOff>38100</xdr:colOff>
      <xdr:row>35</xdr:row>
      <xdr:rowOff>38100</xdr:rowOff>
    </xdr:from>
    <xdr:to>
      <xdr:col>3</xdr:col>
      <xdr:colOff>-38100</xdr:colOff>
      <xdr:row>36</xdr:row>
      <xdr:rowOff>-38100</xdr:rowOff>
    </xdr:to>
    <xdr:pic>
      <xdr:nvPicPr>
        <xdr:cNvPr id="28" name="Picture 28" descr="ikutXG"/>
        <xdr:cNvPicPr>
          <a:picLocks noChangeAspect="false"/>
        </xdr:cNvPicPr>
      </xdr:nvPicPr>
      <xdr:blipFill>
        <a:blip xmlns:r="http://schemas.openxmlformats.org/officeDocument/2006/relationships" r:embed="rId27"/>
        <a:stretch>
          <a:fillRect/>
        </a:stretch>
      </xdr:blipFill>
      <xdr:spPr>
        <a:xfrm>
          <a:off x="0" y="0"/>
          <a:ext cx="0" cy="0"/>
        </a:xfrm>
        <a:prstGeom prst="rect"/>
      </xdr:spPr>
    </xdr:pic>
    <xdr:clientData fLocksWithSheet="false" fPrintsWithSheet="true"/>
  </xdr:twoCellAnchor>
  <xdr:twoCellAnchor>
    <xdr:from>
      <xdr:col>2</xdr:col>
      <xdr:colOff>38100</xdr:colOff>
      <xdr:row>34</xdr:row>
      <xdr:rowOff>38100</xdr:rowOff>
    </xdr:from>
    <xdr:to>
      <xdr:col>3</xdr:col>
      <xdr:colOff>-38100</xdr:colOff>
      <xdr:row>35</xdr:row>
      <xdr:rowOff>-38100</xdr:rowOff>
    </xdr:to>
    <xdr:pic>
      <xdr:nvPicPr>
        <xdr:cNvPr id="29" name="Picture 29" descr="FNjrqa"/>
        <xdr:cNvPicPr>
          <a:picLocks noChangeAspect="false"/>
        </xdr:cNvPicPr>
      </xdr:nvPicPr>
      <xdr:blipFill>
        <a:blip xmlns:r="http://schemas.openxmlformats.org/officeDocument/2006/relationships" r:embed="rId28"/>
        <a:stretch>
          <a:fillRect/>
        </a:stretch>
      </xdr:blipFill>
      <xdr:spPr>
        <a:xfrm>
          <a:off x="0" y="0"/>
          <a:ext cx="0" cy="0"/>
        </a:xfrm>
        <a:prstGeom prst="rect"/>
      </xdr:spPr>
    </xdr:pic>
    <xdr:clientData fLocksWithSheet="false" fPrintsWithSheet="true"/>
  </xdr:twoCellAnchor>
  <xdr:twoCellAnchor>
    <xdr:from>
      <xdr:col>2</xdr:col>
      <xdr:colOff>38100</xdr:colOff>
      <xdr:row>33</xdr:row>
      <xdr:rowOff>38100</xdr:rowOff>
    </xdr:from>
    <xdr:to>
      <xdr:col>3</xdr:col>
      <xdr:colOff>-38100</xdr:colOff>
      <xdr:row>34</xdr:row>
      <xdr:rowOff>-38100</xdr:rowOff>
    </xdr:to>
    <xdr:pic>
      <xdr:nvPicPr>
        <xdr:cNvPr id="30" name="Picture 30" descr="JaDKOa"/>
        <xdr:cNvPicPr>
          <a:picLocks noChangeAspect="false"/>
        </xdr:cNvPicPr>
      </xdr:nvPicPr>
      <xdr:blipFill>
        <a:blip xmlns:r="http://schemas.openxmlformats.org/officeDocument/2006/relationships" r:embed="rId29"/>
        <a:stretch>
          <a:fillRect/>
        </a:stretch>
      </xdr:blipFill>
      <xdr:spPr>
        <a:xfrm>
          <a:off x="0" y="0"/>
          <a:ext cx="0" cy="0"/>
        </a:xfrm>
        <a:prstGeom prst="rect"/>
      </xdr:spPr>
    </xdr:pic>
    <xdr:clientData fLocksWithSheet="false" fPrintsWithSheet="true"/>
  </xdr:twoCellAnchor>
  <xdr:twoCellAnchor>
    <xdr:from>
      <xdr:col>0</xdr:col>
      <xdr:colOff>38100</xdr:colOff>
      <xdr:row>0</xdr:row>
      <xdr:rowOff>38100</xdr:rowOff>
    </xdr:from>
    <xdr:to>
      <xdr:col>1</xdr:col>
      <xdr:colOff>-38100</xdr:colOff>
      <xdr:row>1</xdr:row>
      <xdr:rowOff>-38100</xdr:rowOff>
    </xdr:to>
    <xdr:pic>
      <xdr:nvPicPr>
        <xdr:cNvPr id="31" name="Picture 31" descr="CAePlP"/>
        <xdr:cNvPicPr>
          <a:picLocks noChangeAspect="false"/>
        </xdr:cNvPicPr>
      </xdr:nvPicPr>
      <xdr:blipFill>
        <a:blip xmlns:r="http://schemas.openxmlformats.org/officeDocument/2006/relationships" r:embed="rId30"/>
        <a:stretch>
          <a:fillRect/>
        </a:stretch>
      </xdr:blipFill>
      <xdr:spPr>
        <a:xfrm>
          <a:off x="0" y="0"/>
          <a:ext cx="0" cy="0"/>
        </a:xfrm>
        <a:prstGeom prst="rect"/>
      </xdr:spPr>
    </xdr:pic>
    <xdr:clientData fLocksWithSheet="false" fPrintsWithSheet="true"/>
  </xdr:twoCellAnchor>
  <xdr:twoCellAnchor>
    <xdr:from>
      <xdr:col>2</xdr:col>
      <xdr:colOff>38100</xdr:colOff>
      <xdr:row>32</xdr:row>
      <xdr:rowOff>38100</xdr:rowOff>
    </xdr:from>
    <xdr:to>
      <xdr:col>3</xdr:col>
      <xdr:colOff>-38100</xdr:colOff>
      <xdr:row>33</xdr:row>
      <xdr:rowOff>-38100</xdr:rowOff>
    </xdr:to>
    <xdr:pic>
      <xdr:nvPicPr>
        <xdr:cNvPr id="32" name="Picture 32" descr="MlQTkn"/>
        <xdr:cNvPicPr>
          <a:picLocks noChangeAspect="false"/>
        </xdr:cNvPicPr>
      </xdr:nvPicPr>
      <xdr:blipFill>
        <a:blip xmlns:r="http://schemas.openxmlformats.org/officeDocument/2006/relationships" r:embed="rId31"/>
        <a:stretch>
          <a:fillRect/>
        </a:stretch>
      </xdr:blipFill>
      <xdr:spPr>
        <a:xfrm>
          <a:off x="0" y="0"/>
          <a:ext cx="0" cy="0"/>
        </a:xfrm>
        <a:prstGeom prst="rect"/>
      </xdr:spPr>
    </xdr:pic>
    <xdr:clientData fLocksWithSheet="false" fPrintsWithSheet="true"/>
  </xdr:twoCellAnchor>
  <xdr:twoCellAnchor>
    <xdr:from>
      <xdr:col>2</xdr:col>
      <xdr:colOff>38100</xdr:colOff>
      <xdr:row>39</xdr:row>
      <xdr:rowOff>38100</xdr:rowOff>
    </xdr:from>
    <xdr:to>
      <xdr:col>3</xdr:col>
      <xdr:colOff>-38100</xdr:colOff>
      <xdr:row>40</xdr:row>
      <xdr:rowOff>-38100</xdr:rowOff>
    </xdr:to>
    <xdr:pic>
      <xdr:nvPicPr>
        <xdr:cNvPr id="33" name="Picture 33" descr="GrRecO"/>
        <xdr:cNvPicPr>
          <a:picLocks noChangeAspect="false"/>
        </xdr:cNvPicPr>
      </xdr:nvPicPr>
      <xdr:blipFill>
        <a:blip xmlns:r="http://schemas.openxmlformats.org/officeDocument/2006/relationships" r:embed="rId32"/>
        <a:stretch>
          <a:fillRect/>
        </a:stretch>
      </xdr:blipFill>
      <xdr:spPr>
        <a:xfrm>
          <a:off x="0" y="0"/>
          <a:ext cx="0" cy="0"/>
        </a:xfrm>
        <a:prstGeom prst="rect"/>
      </xdr:spPr>
    </xdr:pic>
    <xdr:clientData fLocksWithSheet="false" fPrintsWithSheet="true"/>
  </xdr:twoCellAnchor>
  <xdr:twoCellAnchor>
    <xdr:from>
      <xdr:col>2</xdr:col>
      <xdr:colOff>38100</xdr:colOff>
      <xdr:row>38</xdr:row>
      <xdr:rowOff>38100</xdr:rowOff>
    </xdr:from>
    <xdr:to>
      <xdr:col>3</xdr:col>
      <xdr:colOff>-38100</xdr:colOff>
      <xdr:row>39</xdr:row>
      <xdr:rowOff>-38100</xdr:rowOff>
    </xdr:to>
    <xdr:pic>
      <xdr:nvPicPr>
        <xdr:cNvPr id="34" name="Picture 34" descr="kHJtqv"/>
        <xdr:cNvPicPr>
          <a:picLocks noChangeAspect="false"/>
        </xdr:cNvPicPr>
      </xdr:nvPicPr>
      <xdr:blipFill>
        <a:blip xmlns:r="http://schemas.openxmlformats.org/officeDocument/2006/relationships" r:embed="rId33"/>
        <a:stretch>
          <a:fillRect/>
        </a:stretch>
      </xdr:blipFill>
      <xdr:spPr>
        <a:xfrm>
          <a:off x="0" y="0"/>
          <a:ext cx="0" cy="0"/>
        </a:xfrm>
        <a:prstGeom prst="rect"/>
      </xdr:spPr>
    </xdr:pic>
    <xdr:clientData fLocksWithSheet="false" fPrintsWithSheet="true"/>
  </xdr:twoCellAnchor>
  <xdr:twoCellAnchor>
    <xdr:from>
      <xdr:col>2</xdr:col>
      <xdr:colOff>38100</xdr:colOff>
      <xdr:row>37</xdr:row>
      <xdr:rowOff>38100</xdr:rowOff>
    </xdr:from>
    <xdr:to>
      <xdr:col>3</xdr:col>
      <xdr:colOff>-38100</xdr:colOff>
      <xdr:row>38</xdr:row>
      <xdr:rowOff>-38100</xdr:rowOff>
    </xdr:to>
    <xdr:pic>
      <xdr:nvPicPr>
        <xdr:cNvPr id="35" name="Picture 35" descr="zFnOpu"/>
        <xdr:cNvPicPr>
          <a:picLocks noChangeAspect="false"/>
        </xdr:cNvPicPr>
      </xdr:nvPicPr>
      <xdr:blipFill>
        <a:blip xmlns:r="http://schemas.openxmlformats.org/officeDocument/2006/relationships" r:embed="rId34"/>
        <a:stretch>
          <a:fillRect/>
        </a:stretch>
      </xdr:blipFill>
      <xdr:spPr>
        <a:xfrm>
          <a:off x="0" y="0"/>
          <a:ext cx="0" cy="0"/>
        </a:xfrm>
        <a:prstGeom prst="rect"/>
      </xdr:spPr>
    </xdr:pic>
    <xdr:clientData fLocksWithSheet="false" fPrintsWithSheet="true"/>
  </xdr:twoCellAnchor>
  <xdr:twoCellAnchor>
    <xdr:from>
      <xdr:col>2</xdr:col>
      <xdr:colOff>38100</xdr:colOff>
      <xdr:row>36</xdr:row>
      <xdr:rowOff>38100</xdr:rowOff>
    </xdr:from>
    <xdr:to>
      <xdr:col>3</xdr:col>
      <xdr:colOff>-38100</xdr:colOff>
      <xdr:row>37</xdr:row>
      <xdr:rowOff>-38100</xdr:rowOff>
    </xdr:to>
    <xdr:pic>
      <xdr:nvPicPr>
        <xdr:cNvPr id="36" name="Picture 36" descr="oFAGeH"/>
        <xdr:cNvPicPr>
          <a:picLocks noChangeAspect="false"/>
        </xdr:cNvPicPr>
      </xdr:nvPicPr>
      <xdr:blipFill>
        <a:blip xmlns:r="http://schemas.openxmlformats.org/officeDocument/2006/relationships" r:embed="rId35"/>
        <a:stretch>
          <a:fillRect/>
        </a:stretch>
      </xdr:blipFill>
      <xdr:spPr>
        <a:xfrm>
          <a:off x="0" y="0"/>
          <a:ext cx="0" cy="0"/>
        </a:xfrm>
        <a:prstGeom prst="rect"/>
      </xdr:spPr>
    </xdr:pic>
    <xdr:clientData fLocksWithSheet="false" fPrintsWithSheet="true"/>
  </xdr:twoCellAnchor>
  <xdr:twoCellAnchor>
    <xdr:from>
      <xdr:col>4</xdr:col>
      <xdr:colOff>38100</xdr:colOff>
      <xdr:row>26</xdr:row>
      <xdr:rowOff>38100</xdr:rowOff>
    </xdr:from>
    <xdr:to>
      <xdr:col>5</xdr:col>
      <xdr:colOff>-38100</xdr:colOff>
      <xdr:row>27</xdr:row>
      <xdr:rowOff>-38100</xdr:rowOff>
    </xdr:to>
    <xdr:pic>
      <xdr:nvPicPr>
        <xdr:cNvPr id="37" name="Picture 37" descr="OqidhW"/>
        <xdr:cNvPicPr>
          <a:picLocks noChangeAspect="false"/>
        </xdr:cNvPicPr>
      </xdr:nvPicPr>
      <xdr:blipFill>
        <a:blip xmlns:r="http://schemas.openxmlformats.org/officeDocument/2006/relationships" r:embed="rId36"/>
        <a:stretch>
          <a:fillRect/>
        </a:stretch>
      </xdr:blipFill>
      <xdr:spPr>
        <a:xfrm>
          <a:off x="0" y="0"/>
          <a:ext cx="0" cy="0"/>
        </a:xfrm>
        <a:prstGeom prst="rect"/>
      </xdr:spPr>
    </xdr:pic>
    <xdr:clientData fLocksWithSheet="false" fPrintsWithSheet="true"/>
  </xdr:twoCellAnchor>
  <xdr:twoCellAnchor>
    <xdr:from>
      <xdr:col>4</xdr:col>
      <xdr:colOff>38100</xdr:colOff>
      <xdr:row>25</xdr:row>
      <xdr:rowOff>38100</xdr:rowOff>
    </xdr:from>
    <xdr:to>
      <xdr:col>5</xdr:col>
      <xdr:colOff>-38100</xdr:colOff>
      <xdr:row>26</xdr:row>
      <xdr:rowOff>-38100</xdr:rowOff>
    </xdr:to>
    <xdr:pic>
      <xdr:nvPicPr>
        <xdr:cNvPr id="38" name="Picture 38" descr="GQXUWc"/>
        <xdr:cNvPicPr>
          <a:picLocks noChangeAspect="false"/>
        </xdr:cNvPicPr>
      </xdr:nvPicPr>
      <xdr:blipFill>
        <a:blip xmlns:r="http://schemas.openxmlformats.org/officeDocument/2006/relationships" r:embed="rId37"/>
        <a:stretch>
          <a:fillRect/>
        </a:stretch>
      </xdr:blipFill>
      <xdr:spPr>
        <a:xfrm>
          <a:off x="0" y="0"/>
          <a:ext cx="0" cy="0"/>
        </a:xfrm>
        <a:prstGeom prst="rect"/>
      </xdr:spPr>
    </xdr:pic>
    <xdr:clientData fLocksWithSheet="false" fPrintsWithSheet="true"/>
  </xdr:twoCellAnchor>
  <xdr:twoCellAnchor>
    <xdr:from>
      <xdr:col>4</xdr:col>
      <xdr:colOff>38100</xdr:colOff>
      <xdr:row>24</xdr:row>
      <xdr:rowOff>38100</xdr:rowOff>
    </xdr:from>
    <xdr:to>
      <xdr:col>5</xdr:col>
      <xdr:colOff>-38100</xdr:colOff>
      <xdr:row>25</xdr:row>
      <xdr:rowOff>-38100</xdr:rowOff>
    </xdr:to>
    <xdr:pic>
      <xdr:nvPicPr>
        <xdr:cNvPr id="39" name="Picture 39" descr="VFkQcn"/>
        <xdr:cNvPicPr>
          <a:picLocks noChangeAspect="false"/>
        </xdr:cNvPicPr>
      </xdr:nvPicPr>
      <xdr:blipFill>
        <a:blip xmlns:r="http://schemas.openxmlformats.org/officeDocument/2006/relationships" r:embed="rId38"/>
        <a:stretch>
          <a:fillRect/>
        </a:stretch>
      </xdr:blipFill>
      <xdr:spPr>
        <a:xfrm>
          <a:off x="0" y="0"/>
          <a:ext cx="0" cy="0"/>
        </a:xfrm>
        <a:prstGeom prst="rect"/>
      </xdr:spPr>
    </xdr:pic>
    <xdr:clientData fLocksWithSheet="false" fPrintsWithSheet="true"/>
  </xdr:twoCellAnchor>
  <xdr:twoCellAnchor>
    <xdr:from>
      <xdr:col>2</xdr:col>
      <xdr:colOff>38100</xdr:colOff>
      <xdr:row>31</xdr:row>
      <xdr:rowOff>38100</xdr:rowOff>
    </xdr:from>
    <xdr:to>
      <xdr:col>3</xdr:col>
      <xdr:colOff>-38100</xdr:colOff>
      <xdr:row>32</xdr:row>
      <xdr:rowOff>-38100</xdr:rowOff>
    </xdr:to>
    <xdr:pic>
      <xdr:nvPicPr>
        <xdr:cNvPr id="40" name="Picture 40" descr="jwiWdS"/>
        <xdr:cNvPicPr>
          <a:picLocks noChangeAspect="false"/>
        </xdr:cNvPicPr>
      </xdr:nvPicPr>
      <xdr:blipFill>
        <a:blip xmlns:r="http://schemas.openxmlformats.org/officeDocument/2006/relationships" r:embed="rId39"/>
        <a:stretch>
          <a:fillRect/>
        </a:stretch>
      </xdr:blipFill>
      <xdr:spPr>
        <a:xfrm>
          <a:off x="0" y="0"/>
          <a:ext cx="0" cy="0"/>
        </a:xfrm>
        <a:prstGeom prst="rect"/>
      </xdr:spPr>
    </xdr:pic>
    <xdr:clientData fLocksWithSheet="false" fPrintsWithSheet="true"/>
  </xdr:twoCellAnchor>
  <xdr:twoCellAnchor>
    <xdr:from>
      <xdr:col>2</xdr:col>
      <xdr:colOff>38100</xdr:colOff>
      <xdr:row>30</xdr:row>
      <xdr:rowOff>38100</xdr:rowOff>
    </xdr:from>
    <xdr:to>
      <xdr:col>3</xdr:col>
      <xdr:colOff>-38100</xdr:colOff>
      <xdr:row>31</xdr:row>
      <xdr:rowOff>-38100</xdr:rowOff>
    </xdr:to>
    <xdr:pic>
      <xdr:nvPicPr>
        <xdr:cNvPr id="41" name="Picture 41" descr="IgrbIu"/>
        <xdr:cNvPicPr>
          <a:picLocks noChangeAspect="false"/>
        </xdr:cNvPicPr>
      </xdr:nvPicPr>
      <xdr:blipFill>
        <a:blip xmlns:r="http://schemas.openxmlformats.org/officeDocument/2006/relationships" r:embed="rId40"/>
        <a:stretch>
          <a:fillRect/>
        </a:stretch>
      </xdr:blipFill>
      <xdr:spPr>
        <a:xfrm>
          <a:off x="0" y="0"/>
          <a:ext cx="0" cy="0"/>
        </a:xfrm>
        <a:prstGeom prst="rect"/>
      </xdr:spPr>
    </xdr:pic>
    <xdr:clientData fLocksWithSheet="false" fPrintsWithSheet="true"/>
  </xdr:twoCellAnchor>
  <xdr:twoCellAnchor>
    <xdr:from>
      <xdr:col>2</xdr:col>
      <xdr:colOff>38100</xdr:colOff>
      <xdr:row>29</xdr:row>
      <xdr:rowOff>38100</xdr:rowOff>
    </xdr:from>
    <xdr:to>
      <xdr:col>3</xdr:col>
      <xdr:colOff>-38100</xdr:colOff>
      <xdr:row>30</xdr:row>
      <xdr:rowOff>-38100</xdr:rowOff>
    </xdr:to>
    <xdr:pic>
      <xdr:nvPicPr>
        <xdr:cNvPr id="42" name="Picture 42" descr="LCOoAu"/>
        <xdr:cNvPicPr>
          <a:picLocks noChangeAspect="false"/>
        </xdr:cNvPicPr>
      </xdr:nvPicPr>
      <xdr:blipFill>
        <a:blip xmlns:r="http://schemas.openxmlformats.org/officeDocument/2006/relationships" r:embed="rId41"/>
        <a:stretch>
          <a:fillRect/>
        </a:stretch>
      </xdr:blipFill>
      <xdr:spPr>
        <a:xfrm>
          <a:off x="0" y="0"/>
          <a:ext cx="0" cy="0"/>
        </a:xfrm>
        <a:prstGeom prst="rect"/>
      </xdr:spPr>
    </xdr:pic>
    <xdr:clientData fLocksWithSheet="false" fPrintsWithSheet="true"/>
  </xdr:twoCellAnchor>
  <xdr:twoCellAnchor>
    <xdr:from>
      <xdr:col>2</xdr:col>
      <xdr:colOff>38100</xdr:colOff>
      <xdr:row>28</xdr:row>
      <xdr:rowOff>38100</xdr:rowOff>
    </xdr:from>
    <xdr:to>
      <xdr:col>3</xdr:col>
      <xdr:colOff>-38100</xdr:colOff>
      <xdr:row>29</xdr:row>
      <xdr:rowOff>-38100</xdr:rowOff>
    </xdr:to>
    <xdr:pic>
      <xdr:nvPicPr>
        <xdr:cNvPr id="43" name="Picture 43" descr="fjbPio"/>
        <xdr:cNvPicPr>
          <a:picLocks noChangeAspect="false"/>
        </xdr:cNvPicPr>
      </xdr:nvPicPr>
      <xdr:blipFill>
        <a:blip xmlns:r="http://schemas.openxmlformats.org/officeDocument/2006/relationships" r:embed="rId42"/>
        <a:stretch>
          <a:fillRect/>
        </a:stretch>
      </xdr:blipFill>
      <xdr:spPr>
        <a:xfrm>
          <a:off x="0" y="0"/>
          <a:ext cx="0" cy="0"/>
        </a:xfrm>
        <a:prstGeom prst="rect"/>
      </xdr:spPr>
    </xdr:pic>
    <xdr:clientData fLocksWithSheet="false" fPrintsWithSheet="true"/>
  </xdr:twoCellAnchor>
</xdr:wsDr>
</file>

<file path=xl/drawings/drawing27.xml><?xml version="1.0" encoding="utf-8"?>
<xdr:wsDr xmlns:a="http://schemas.openxmlformats.org/drawingml/2006/main" xmlns:xdr="http://schemas.openxmlformats.org/drawingml/2006/spreadsheetDrawing">
  <xdr:twoCellAnchor>
    <xdr:from>
      <xdr:col>0</xdr:col>
      <xdr:colOff>28575</xdr:colOff>
      <xdr:row>0</xdr:row>
      <xdr:rowOff>38100</xdr:rowOff>
    </xdr:from>
    <xdr:to>
      <xdr:col>6</xdr:col>
      <xdr:colOff>600075</xdr:colOff>
      <xdr:row>0</xdr:row>
      <xdr:rowOff>457200</xdr:rowOff>
    </xdr:to>
    <xdr:pic>
      <xdr:nvPicPr>
        <xdr:cNvPr id="2" name="Picture 2" descr="fCXWPe"/>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28.xml><?xml version="1.0" encoding="utf-8"?>
<xdr:wsDr xmlns:a="http://schemas.openxmlformats.org/drawingml/2006/main" xmlns:xdr="http://schemas.openxmlformats.org/drawingml/2006/spreadsheetDrawing">
  <xdr:twoCellAnchor>
    <xdr:from>
      <xdr:col>2</xdr:col>
      <xdr:colOff>38100</xdr:colOff>
      <xdr:row>7</xdr:row>
      <xdr:rowOff>38100</xdr:rowOff>
    </xdr:from>
    <xdr:to>
      <xdr:col>3</xdr:col>
      <xdr:colOff>-38100</xdr:colOff>
      <xdr:row>8</xdr:row>
      <xdr:rowOff>-38100</xdr:rowOff>
    </xdr:to>
    <xdr:pic>
      <xdr:nvPicPr>
        <xdr:cNvPr id="2" name="Picture 2" descr="dbbGUv"/>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38100</xdr:colOff>
      <xdr:row>15</xdr:row>
      <xdr:rowOff>38100</xdr:rowOff>
    </xdr:from>
    <xdr:to>
      <xdr:col>3</xdr:col>
      <xdr:colOff>-38100</xdr:colOff>
      <xdr:row>16</xdr:row>
      <xdr:rowOff>-38100</xdr:rowOff>
    </xdr:to>
    <xdr:pic>
      <xdr:nvPicPr>
        <xdr:cNvPr id="3" name="Picture 3" descr="MZajuX"/>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23</xdr:row>
      <xdr:rowOff>38100</xdr:rowOff>
    </xdr:from>
    <xdr:to>
      <xdr:col>3</xdr:col>
      <xdr:colOff>-38100</xdr:colOff>
      <xdr:row>24</xdr:row>
      <xdr:rowOff>-38100</xdr:rowOff>
    </xdr:to>
    <xdr:pic>
      <xdr:nvPicPr>
        <xdr:cNvPr id="4" name="Picture 4" descr="GFBCBg"/>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2</xdr:col>
      <xdr:colOff>38100</xdr:colOff>
      <xdr:row>31</xdr:row>
      <xdr:rowOff>38100</xdr:rowOff>
    </xdr:from>
    <xdr:to>
      <xdr:col>3</xdr:col>
      <xdr:colOff>-38100</xdr:colOff>
      <xdr:row>32</xdr:row>
      <xdr:rowOff>-38100</xdr:rowOff>
    </xdr:to>
    <xdr:pic>
      <xdr:nvPicPr>
        <xdr:cNvPr id="5" name="Picture 5" descr="DpOzTz"/>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39</xdr:row>
      <xdr:rowOff>38100</xdr:rowOff>
    </xdr:from>
    <xdr:to>
      <xdr:col>3</xdr:col>
      <xdr:colOff>-38100</xdr:colOff>
      <xdr:row>40</xdr:row>
      <xdr:rowOff>-38100</xdr:rowOff>
    </xdr:to>
    <xdr:pic>
      <xdr:nvPicPr>
        <xdr:cNvPr id="6" name="Picture 6" descr="JkfCzs"/>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2</xdr:col>
      <xdr:colOff>38100</xdr:colOff>
      <xdr:row>8</xdr:row>
      <xdr:rowOff>38100</xdr:rowOff>
    </xdr:from>
    <xdr:to>
      <xdr:col>3</xdr:col>
      <xdr:colOff>-38100</xdr:colOff>
      <xdr:row>9</xdr:row>
      <xdr:rowOff>-38100</xdr:rowOff>
    </xdr:to>
    <xdr:pic>
      <xdr:nvPicPr>
        <xdr:cNvPr id="7" name="Picture 7" descr="PDHyBg"/>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2</xdr:col>
      <xdr:colOff>38100</xdr:colOff>
      <xdr:row>16</xdr:row>
      <xdr:rowOff>38100</xdr:rowOff>
    </xdr:from>
    <xdr:to>
      <xdr:col>3</xdr:col>
      <xdr:colOff>-38100</xdr:colOff>
      <xdr:row>17</xdr:row>
      <xdr:rowOff>-38100</xdr:rowOff>
    </xdr:to>
    <xdr:pic>
      <xdr:nvPicPr>
        <xdr:cNvPr id="8" name="Picture 8" descr="wnyhuD"/>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24</xdr:row>
      <xdr:rowOff>38100</xdr:rowOff>
    </xdr:from>
    <xdr:to>
      <xdr:col>3</xdr:col>
      <xdr:colOff>-38100</xdr:colOff>
      <xdr:row>25</xdr:row>
      <xdr:rowOff>-38100</xdr:rowOff>
    </xdr:to>
    <xdr:pic>
      <xdr:nvPicPr>
        <xdr:cNvPr id="9" name="Picture 9" descr="blTHal"/>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3</xdr:col>
      <xdr:colOff>38100</xdr:colOff>
      <xdr:row>32</xdr:row>
      <xdr:rowOff>38100</xdr:rowOff>
    </xdr:from>
    <xdr:to>
      <xdr:col>4</xdr:col>
      <xdr:colOff>-38100</xdr:colOff>
      <xdr:row>33</xdr:row>
      <xdr:rowOff>-38100</xdr:rowOff>
    </xdr:to>
    <xdr:pic>
      <xdr:nvPicPr>
        <xdr:cNvPr id="10" name="Picture 10" descr="uOFoTA"/>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2</xdr:col>
      <xdr:colOff>38100</xdr:colOff>
      <xdr:row>32</xdr:row>
      <xdr:rowOff>38100</xdr:rowOff>
    </xdr:from>
    <xdr:to>
      <xdr:col>3</xdr:col>
      <xdr:colOff>-38100</xdr:colOff>
      <xdr:row>33</xdr:row>
      <xdr:rowOff>-38100</xdr:rowOff>
    </xdr:to>
    <xdr:pic>
      <xdr:nvPicPr>
        <xdr:cNvPr id="11" name="Picture 11" descr="nvbJIQ"/>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2</xdr:col>
      <xdr:colOff>38100</xdr:colOff>
      <xdr:row>40</xdr:row>
      <xdr:rowOff>38100</xdr:rowOff>
    </xdr:from>
    <xdr:to>
      <xdr:col>3</xdr:col>
      <xdr:colOff>-38100</xdr:colOff>
      <xdr:row>41</xdr:row>
      <xdr:rowOff>-38100</xdr:rowOff>
    </xdr:to>
    <xdr:pic>
      <xdr:nvPicPr>
        <xdr:cNvPr id="12" name="Picture 12" descr="SVhNmE"/>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2</xdr:col>
      <xdr:colOff>38100</xdr:colOff>
      <xdr:row>9</xdr:row>
      <xdr:rowOff>38100</xdr:rowOff>
    </xdr:from>
    <xdr:to>
      <xdr:col>3</xdr:col>
      <xdr:colOff>-38100</xdr:colOff>
      <xdr:row>10</xdr:row>
      <xdr:rowOff>-38100</xdr:rowOff>
    </xdr:to>
    <xdr:pic>
      <xdr:nvPicPr>
        <xdr:cNvPr id="13" name="Picture 13" descr="XUCQcC"/>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2</xdr:col>
      <xdr:colOff>38100</xdr:colOff>
      <xdr:row>17</xdr:row>
      <xdr:rowOff>38100</xdr:rowOff>
    </xdr:from>
    <xdr:to>
      <xdr:col>3</xdr:col>
      <xdr:colOff>-38100</xdr:colOff>
      <xdr:row>18</xdr:row>
      <xdr:rowOff>-38100</xdr:rowOff>
    </xdr:to>
    <xdr:pic>
      <xdr:nvPicPr>
        <xdr:cNvPr id="14" name="Picture 14" descr="gCjVoH"/>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2</xdr:col>
      <xdr:colOff>38100</xdr:colOff>
      <xdr:row>33</xdr:row>
      <xdr:rowOff>38100</xdr:rowOff>
    </xdr:from>
    <xdr:to>
      <xdr:col>3</xdr:col>
      <xdr:colOff>-38100</xdr:colOff>
      <xdr:row>34</xdr:row>
      <xdr:rowOff>-38100</xdr:rowOff>
    </xdr:to>
    <xdr:pic>
      <xdr:nvPicPr>
        <xdr:cNvPr id="15" name="Picture 15" descr="xuyTvH"/>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2</xdr:col>
      <xdr:colOff>38100</xdr:colOff>
      <xdr:row>41</xdr:row>
      <xdr:rowOff>38100</xdr:rowOff>
    </xdr:from>
    <xdr:to>
      <xdr:col>3</xdr:col>
      <xdr:colOff>-38100</xdr:colOff>
      <xdr:row>42</xdr:row>
      <xdr:rowOff>-38100</xdr:rowOff>
    </xdr:to>
    <xdr:pic>
      <xdr:nvPicPr>
        <xdr:cNvPr id="16" name="Picture 16" descr="XrItkv"/>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2</xdr:col>
      <xdr:colOff>38100</xdr:colOff>
      <xdr:row>2</xdr:row>
      <xdr:rowOff>38100</xdr:rowOff>
    </xdr:from>
    <xdr:to>
      <xdr:col>3</xdr:col>
      <xdr:colOff>-38100</xdr:colOff>
      <xdr:row>3</xdr:row>
      <xdr:rowOff>-38100</xdr:rowOff>
    </xdr:to>
    <xdr:pic>
      <xdr:nvPicPr>
        <xdr:cNvPr id="17" name="Picture 17" descr="yjXrtJ"/>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2</xdr:col>
      <xdr:colOff>38100</xdr:colOff>
      <xdr:row>10</xdr:row>
      <xdr:rowOff>38100</xdr:rowOff>
    </xdr:from>
    <xdr:to>
      <xdr:col>3</xdr:col>
      <xdr:colOff>-38100</xdr:colOff>
      <xdr:row>11</xdr:row>
      <xdr:rowOff>-38100</xdr:rowOff>
    </xdr:to>
    <xdr:pic>
      <xdr:nvPicPr>
        <xdr:cNvPr id="18" name="Picture 18" descr="BvbLxV"/>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2</xdr:col>
      <xdr:colOff>38100</xdr:colOff>
      <xdr:row>18</xdr:row>
      <xdr:rowOff>38100</xdr:rowOff>
    </xdr:from>
    <xdr:to>
      <xdr:col>3</xdr:col>
      <xdr:colOff>-38100</xdr:colOff>
      <xdr:row>19</xdr:row>
      <xdr:rowOff>-38100</xdr:rowOff>
    </xdr:to>
    <xdr:pic>
      <xdr:nvPicPr>
        <xdr:cNvPr id="19" name="Picture 19" descr="hBnZox"/>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2</xdr:col>
      <xdr:colOff>38100</xdr:colOff>
      <xdr:row>26</xdr:row>
      <xdr:rowOff>38100</xdr:rowOff>
    </xdr:from>
    <xdr:to>
      <xdr:col>3</xdr:col>
      <xdr:colOff>-38100</xdr:colOff>
      <xdr:row>27</xdr:row>
      <xdr:rowOff>-38100</xdr:rowOff>
    </xdr:to>
    <xdr:pic>
      <xdr:nvPicPr>
        <xdr:cNvPr id="20" name="Picture 20" descr="ZqvGkR"/>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2</xdr:col>
      <xdr:colOff>38100</xdr:colOff>
      <xdr:row>34</xdr:row>
      <xdr:rowOff>38100</xdr:rowOff>
    </xdr:from>
    <xdr:to>
      <xdr:col>3</xdr:col>
      <xdr:colOff>-38100</xdr:colOff>
      <xdr:row>35</xdr:row>
      <xdr:rowOff>-38100</xdr:rowOff>
    </xdr:to>
    <xdr:pic>
      <xdr:nvPicPr>
        <xdr:cNvPr id="21" name="Picture 21" descr="SFgLkf"/>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2</xdr:col>
      <xdr:colOff>38100</xdr:colOff>
      <xdr:row>42</xdr:row>
      <xdr:rowOff>38100</xdr:rowOff>
    </xdr:from>
    <xdr:to>
      <xdr:col>3</xdr:col>
      <xdr:colOff>-38100</xdr:colOff>
      <xdr:row>43</xdr:row>
      <xdr:rowOff>-38100</xdr:rowOff>
    </xdr:to>
    <xdr:pic>
      <xdr:nvPicPr>
        <xdr:cNvPr id="22" name="Picture 22" descr="npEANZ"/>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2</xdr:col>
      <xdr:colOff>38100</xdr:colOff>
      <xdr:row>3</xdr:row>
      <xdr:rowOff>38100</xdr:rowOff>
    </xdr:from>
    <xdr:to>
      <xdr:col>3</xdr:col>
      <xdr:colOff>-38100</xdr:colOff>
      <xdr:row>4</xdr:row>
      <xdr:rowOff>-38100</xdr:rowOff>
    </xdr:to>
    <xdr:pic>
      <xdr:nvPicPr>
        <xdr:cNvPr id="23" name="Picture 23" descr="PtpjoA"/>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twoCellAnchor>
    <xdr:from>
      <xdr:col>2</xdr:col>
      <xdr:colOff>38100</xdr:colOff>
      <xdr:row>11</xdr:row>
      <xdr:rowOff>38100</xdr:rowOff>
    </xdr:from>
    <xdr:to>
      <xdr:col>3</xdr:col>
      <xdr:colOff>-38100</xdr:colOff>
      <xdr:row>12</xdr:row>
      <xdr:rowOff>-38100</xdr:rowOff>
    </xdr:to>
    <xdr:pic>
      <xdr:nvPicPr>
        <xdr:cNvPr id="24" name="Picture 24" descr="kUQkqX"/>
        <xdr:cNvPicPr>
          <a:picLocks noChangeAspect="false"/>
        </xdr:cNvPicPr>
      </xdr:nvPicPr>
      <xdr:blipFill>
        <a:blip xmlns:r="http://schemas.openxmlformats.org/officeDocument/2006/relationships" r:embed="rId23"/>
        <a:stretch>
          <a:fillRect/>
        </a:stretch>
      </xdr:blipFill>
      <xdr:spPr>
        <a:xfrm>
          <a:off x="0" y="0"/>
          <a:ext cx="0" cy="0"/>
        </a:xfrm>
        <a:prstGeom prst="rect"/>
      </xdr:spPr>
    </xdr:pic>
    <xdr:clientData fLocksWithSheet="false" fPrintsWithSheet="true"/>
  </xdr:twoCellAnchor>
  <xdr:twoCellAnchor>
    <xdr:from>
      <xdr:col>2</xdr:col>
      <xdr:colOff>38100</xdr:colOff>
      <xdr:row>27</xdr:row>
      <xdr:rowOff>38100</xdr:rowOff>
    </xdr:from>
    <xdr:to>
      <xdr:col>3</xdr:col>
      <xdr:colOff>-38100</xdr:colOff>
      <xdr:row>28</xdr:row>
      <xdr:rowOff>-38100</xdr:rowOff>
    </xdr:to>
    <xdr:pic>
      <xdr:nvPicPr>
        <xdr:cNvPr id="25" name="Picture 25" descr="dezunR"/>
        <xdr:cNvPicPr>
          <a:picLocks noChangeAspect="false"/>
        </xdr:cNvPicPr>
      </xdr:nvPicPr>
      <xdr:blipFill>
        <a:blip xmlns:r="http://schemas.openxmlformats.org/officeDocument/2006/relationships" r:embed="rId24"/>
        <a:stretch>
          <a:fillRect/>
        </a:stretch>
      </xdr:blipFill>
      <xdr:spPr>
        <a:xfrm>
          <a:off x="0" y="0"/>
          <a:ext cx="0" cy="0"/>
        </a:xfrm>
        <a:prstGeom prst="rect"/>
      </xdr:spPr>
    </xdr:pic>
    <xdr:clientData fLocksWithSheet="false" fPrintsWithSheet="true"/>
  </xdr:twoCellAnchor>
  <xdr:twoCellAnchor>
    <xdr:from>
      <xdr:col>2</xdr:col>
      <xdr:colOff>38100</xdr:colOff>
      <xdr:row>35</xdr:row>
      <xdr:rowOff>38100</xdr:rowOff>
    </xdr:from>
    <xdr:to>
      <xdr:col>3</xdr:col>
      <xdr:colOff>-38100</xdr:colOff>
      <xdr:row>36</xdr:row>
      <xdr:rowOff>-38100</xdr:rowOff>
    </xdr:to>
    <xdr:pic>
      <xdr:nvPicPr>
        <xdr:cNvPr id="26" name="Picture 26" descr="cgPnPE"/>
        <xdr:cNvPicPr>
          <a:picLocks noChangeAspect="false"/>
        </xdr:cNvPicPr>
      </xdr:nvPicPr>
      <xdr:blipFill>
        <a:blip xmlns:r="http://schemas.openxmlformats.org/officeDocument/2006/relationships" r:embed="rId25"/>
        <a:stretch>
          <a:fillRect/>
        </a:stretch>
      </xdr:blipFill>
      <xdr:spPr>
        <a:xfrm>
          <a:off x="0" y="0"/>
          <a:ext cx="0" cy="0"/>
        </a:xfrm>
        <a:prstGeom prst="rect"/>
      </xdr:spPr>
    </xdr:pic>
    <xdr:clientData fLocksWithSheet="false" fPrintsWithSheet="true"/>
  </xdr:twoCellAnchor>
  <xdr:twoCellAnchor>
    <xdr:from>
      <xdr:col>2</xdr:col>
      <xdr:colOff>38100</xdr:colOff>
      <xdr:row>43</xdr:row>
      <xdr:rowOff>38100</xdr:rowOff>
    </xdr:from>
    <xdr:to>
      <xdr:col>3</xdr:col>
      <xdr:colOff>-38100</xdr:colOff>
      <xdr:row>44</xdr:row>
      <xdr:rowOff>-38100</xdr:rowOff>
    </xdr:to>
    <xdr:pic>
      <xdr:nvPicPr>
        <xdr:cNvPr id="27" name="Picture 27" descr="IKavdU"/>
        <xdr:cNvPicPr>
          <a:picLocks noChangeAspect="false"/>
        </xdr:cNvPicPr>
      </xdr:nvPicPr>
      <xdr:blipFill>
        <a:blip xmlns:r="http://schemas.openxmlformats.org/officeDocument/2006/relationships" r:embed="rId26"/>
        <a:stretch>
          <a:fillRect/>
        </a:stretch>
      </xdr:blipFill>
      <xdr:spPr>
        <a:xfrm>
          <a:off x="0" y="0"/>
          <a:ext cx="0" cy="0"/>
        </a:xfrm>
        <a:prstGeom prst="rect"/>
      </xdr:spPr>
    </xdr:pic>
    <xdr:clientData fLocksWithSheet="false" fPrintsWithSheet="true"/>
  </xdr:twoCellAnchor>
  <xdr:twoCellAnchor>
    <xdr:from>
      <xdr:col>2</xdr:col>
      <xdr:colOff>38100</xdr:colOff>
      <xdr:row>4</xdr:row>
      <xdr:rowOff>38100</xdr:rowOff>
    </xdr:from>
    <xdr:to>
      <xdr:col>3</xdr:col>
      <xdr:colOff>-38100</xdr:colOff>
      <xdr:row>5</xdr:row>
      <xdr:rowOff>-38100</xdr:rowOff>
    </xdr:to>
    <xdr:pic>
      <xdr:nvPicPr>
        <xdr:cNvPr id="28" name="Picture 28" descr="tuUliO"/>
        <xdr:cNvPicPr>
          <a:picLocks noChangeAspect="false"/>
        </xdr:cNvPicPr>
      </xdr:nvPicPr>
      <xdr:blipFill>
        <a:blip xmlns:r="http://schemas.openxmlformats.org/officeDocument/2006/relationships" r:embed="rId27"/>
        <a:stretch>
          <a:fillRect/>
        </a:stretch>
      </xdr:blipFill>
      <xdr:spPr>
        <a:xfrm>
          <a:off x="0" y="0"/>
          <a:ext cx="0" cy="0"/>
        </a:xfrm>
        <a:prstGeom prst="rect"/>
      </xdr:spPr>
    </xdr:pic>
    <xdr:clientData fLocksWithSheet="false" fPrintsWithSheet="true"/>
  </xdr:twoCellAnchor>
  <xdr:twoCellAnchor>
    <xdr:from>
      <xdr:col>2</xdr:col>
      <xdr:colOff>38100</xdr:colOff>
      <xdr:row>20</xdr:row>
      <xdr:rowOff>38100</xdr:rowOff>
    </xdr:from>
    <xdr:to>
      <xdr:col>3</xdr:col>
      <xdr:colOff>-38100</xdr:colOff>
      <xdr:row>21</xdr:row>
      <xdr:rowOff>-38100</xdr:rowOff>
    </xdr:to>
    <xdr:pic>
      <xdr:nvPicPr>
        <xdr:cNvPr id="29" name="Picture 29" descr="PQtWvj"/>
        <xdr:cNvPicPr>
          <a:picLocks noChangeAspect="false"/>
        </xdr:cNvPicPr>
      </xdr:nvPicPr>
      <xdr:blipFill>
        <a:blip xmlns:r="http://schemas.openxmlformats.org/officeDocument/2006/relationships" r:embed="rId28"/>
        <a:stretch>
          <a:fillRect/>
        </a:stretch>
      </xdr:blipFill>
      <xdr:spPr>
        <a:xfrm>
          <a:off x="0" y="0"/>
          <a:ext cx="0" cy="0"/>
        </a:xfrm>
        <a:prstGeom prst="rect"/>
      </xdr:spPr>
    </xdr:pic>
    <xdr:clientData fLocksWithSheet="false" fPrintsWithSheet="true"/>
  </xdr:twoCellAnchor>
  <xdr:twoCellAnchor>
    <xdr:from>
      <xdr:col>2</xdr:col>
      <xdr:colOff>38100</xdr:colOff>
      <xdr:row>28</xdr:row>
      <xdr:rowOff>38100</xdr:rowOff>
    </xdr:from>
    <xdr:to>
      <xdr:col>3</xdr:col>
      <xdr:colOff>-38100</xdr:colOff>
      <xdr:row>29</xdr:row>
      <xdr:rowOff>-38100</xdr:rowOff>
    </xdr:to>
    <xdr:pic>
      <xdr:nvPicPr>
        <xdr:cNvPr id="30" name="Picture 30" descr="dUdCnD"/>
        <xdr:cNvPicPr>
          <a:picLocks noChangeAspect="false"/>
        </xdr:cNvPicPr>
      </xdr:nvPicPr>
      <xdr:blipFill>
        <a:blip xmlns:r="http://schemas.openxmlformats.org/officeDocument/2006/relationships" r:embed="rId29"/>
        <a:stretch>
          <a:fillRect/>
        </a:stretch>
      </xdr:blipFill>
      <xdr:spPr>
        <a:xfrm>
          <a:off x="0" y="0"/>
          <a:ext cx="0" cy="0"/>
        </a:xfrm>
        <a:prstGeom prst="rect"/>
      </xdr:spPr>
    </xdr:pic>
    <xdr:clientData fLocksWithSheet="false" fPrintsWithSheet="true"/>
  </xdr:twoCellAnchor>
  <xdr:twoCellAnchor>
    <xdr:from>
      <xdr:col>2</xdr:col>
      <xdr:colOff>38100</xdr:colOff>
      <xdr:row>36</xdr:row>
      <xdr:rowOff>38100</xdr:rowOff>
    </xdr:from>
    <xdr:to>
      <xdr:col>3</xdr:col>
      <xdr:colOff>-38100</xdr:colOff>
      <xdr:row>37</xdr:row>
      <xdr:rowOff>-38100</xdr:rowOff>
    </xdr:to>
    <xdr:pic>
      <xdr:nvPicPr>
        <xdr:cNvPr id="31" name="Picture 31" descr="WOZVcJ"/>
        <xdr:cNvPicPr>
          <a:picLocks noChangeAspect="false"/>
        </xdr:cNvPicPr>
      </xdr:nvPicPr>
      <xdr:blipFill>
        <a:blip xmlns:r="http://schemas.openxmlformats.org/officeDocument/2006/relationships" r:embed="rId30"/>
        <a:stretch>
          <a:fillRect/>
        </a:stretch>
      </xdr:blipFill>
      <xdr:spPr>
        <a:xfrm>
          <a:off x="0" y="0"/>
          <a:ext cx="0" cy="0"/>
        </a:xfrm>
        <a:prstGeom prst="rect"/>
      </xdr:spPr>
    </xdr:pic>
    <xdr:clientData fLocksWithSheet="false" fPrintsWithSheet="true"/>
  </xdr:twoCellAnchor>
  <xdr:twoCellAnchor>
    <xdr:from>
      <xdr:col>2</xdr:col>
      <xdr:colOff>38100</xdr:colOff>
      <xdr:row>5</xdr:row>
      <xdr:rowOff>38100</xdr:rowOff>
    </xdr:from>
    <xdr:to>
      <xdr:col>3</xdr:col>
      <xdr:colOff>-38100</xdr:colOff>
      <xdr:row>6</xdr:row>
      <xdr:rowOff>-38100</xdr:rowOff>
    </xdr:to>
    <xdr:pic>
      <xdr:nvPicPr>
        <xdr:cNvPr id="32" name="Picture 32" descr="GsBeds"/>
        <xdr:cNvPicPr>
          <a:picLocks noChangeAspect="false"/>
        </xdr:cNvPicPr>
      </xdr:nvPicPr>
      <xdr:blipFill>
        <a:blip xmlns:r="http://schemas.openxmlformats.org/officeDocument/2006/relationships" r:embed="rId31"/>
        <a:stretch>
          <a:fillRect/>
        </a:stretch>
      </xdr:blipFill>
      <xdr:spPr>
        <a:xfrm>
          <a:off x="0" y="0"/>
          <a:ext cx="0" cy="0"/>
        </a:xfrm>
        <a:prstGeom prst="rect"/>
      </xdr:spPr>
    </xdr:pic>
    <xdr:clientData fLocksWithSheet="false" fPrintsWithSheet="true"/>
  </xdr:twoCellAnchor>
  <xdr:twoCellAnchor>
    <xdr:from>
      <xdr:col>2</xdr:col>
      <xdr:colOff>38100</xdr:colOff>
      <xdr:row>13</xdr:row>
      <xdr:rowOff>38100</xdr:rowOff>
    </xdr:from>
    <xdr:to>
      <xdr:col>3</xdr:col>
      <xdr:colOff>-38100</xdr:colOff>
      <xdr:row>14</xdr:row>
      <xdr:rowOff>-38100</xdr:rowOff>
    </xdr:to>
    <xdr:pic>
      <xdr:nvPicPr>
        <xdr:cNvPr id="33" name="Picture 33" descr="XRLFhT"/>
        <xdr:cNvPicPr>
          <a:picLocks noChangeAspect="false"/>
        </xdr:cNvPicPr>
      </xdr:nvPicPr>
      <xdr:blipFill>
        <a:blip xmlns:r="http://schemas.openxmlformats.org/officeDocument/2006/relationships" r:embed="rId32"/>
        <a:stretch>
          <a:fillRect/>
        </a:stretch>
      </xdr:blipFill>
      <xdr:spPr>
        <a:xfrm>
          <a:off x="0" y="0"/>
          <a:ext cx="0" cy="0"/>
        </a:xfrm>
        <a:prstGeom prst="rect"/>
      </xdr:spPr>
    </xdr:pic>
    <xdr:clientData fLocksWithSheet="false" fPrintsWithSheet="true"/>
  </xdr:twoCellAnchor>
  <xdr:twoCellAnchor>
    <xdr:from>
      <xdr:col>2</xdr:col>
      <xdr:colOff>38100</xdr:colOff>
      <xdr:row>21</xdr:row>
      <xdr:rowOff>38100</xdr:rowOff>
    </xdr:from>
    <xdr:to>
      <xdr:col>3</xdr:col>
      <xdr:colOff>-38100</xdr:colOff>
      <xdr:row>22</xdr:row>
      <xdr:rowOff>-38100</xdr:rowOff>
    </xdr:to>
    <xdr:pic>
      <xdr:nvPicPr>
        <xdr:cNvPr id="34" name="Picture 34" descr="AQtpAc"/>
        <xdr:cNvPicPr>
          <a:picLocks noChangeAspect="false"/>
        </xdr:cNvPicPr>
      </xdr:nvPicPr>
      <xdr:blipFill>
        <a:blip xmlns:r="http://schemas.openxmlformats.org/officeDocument/2006/relationships" r:embed="rId33"/>
        <a:stretch>
          <a:fillRect/>
        </a:stretch>
      </xdr:blipFill>
      <xdr:spPr>
        <a:xfrm>
          <a:off x="0" y="0"/>
          <a:ext cx="0" cy="0"/>
        </a:xfrm>
        <a:prstGeom prst="rect"/>
      </xdr:spPr>
    </xdr:pic>
    <xdr:clientData fLocksWithSheet="false" fPrintsWithSheet="true"/>
  </xdr:twoCellAnchor>
  <xdr:twoCellAnchor>
    <xdr:from>
      <xdr:col>2</xdr:col>
      <xdr:colOff>38100</xdr:colOff>
      <xdr:row>29</xdr:row>
      <xdr:rowOff>38100</xdr:rowOff>
    </xdr:from>
    <xdr:to>
      <xdr:col>3</xdr:col>
      <xdr:colOff>-38100</xdr:colOff>
      <xdr:row>30</xdr:row>
      <xdr:rowOff>-38100</xdr:rowOff>
    </xdr:to>
    <xdr:pic>
      <xdr:nvPicPr>
        <xdr:cNvPr id="35" name="Picture 35" descr="VAzpby"/>
        <xdr:cNvPicPr>
          <a:picLocks noChangeAspect="false"/>
        </xdr:cNvPicPr>
      </xdr:nvPicPr>
      <xdr:blipFill>
        <a:blip xmlns:r="http://schemas.openxmlformats.org/officeDocument/2006/relationships" r:embed="rId34"/>
        <a:stretch>
          <a:fillRect/>
        </a:stretch>
      </xdr:blipFill>
      <xdr:spPr>
        <a:xfrm>
          <a:off x="0" y="0"/>
          <a:ext cx="0" cy="0"/>
        </a:xfrm>
        <a:prstGeom prst="rect"/>
      </xdr:spPr>
    </xdr:pic>
    <xdr:clientData fLocksWithSheet="false" fPrintsWithSheet="true"/>
  </xdr:twoCellAnchor>
  <xdr:twoCellAnchor>
    <xdr:from>
      <xdr:col>2</xdr:col>
      <xdr:colOff>38100</xdr:colOff>
      <xdr:row>37</xdr:row>
      <xdr:rowOff>38100</xdr:rowOff>
    </xdr:from>
    <xdr:to>
      <xdr:col>3</xdr:col>
      <xdr:colOff>-38100</xdr:colOff>
      <xdr:row>38</xdr:row>
      <xdr:rowOff>-38100</xdr:rowOff>
    </xdr:to>
    <xdr:pic>
      <xdr:nvPicPr>
        <xdr:cNvPr id="36" name="Picture 36" descr="xcwSEX"/>
        <xdr:cNvPicPr>
          <a:picLocks noChangeAspect="false"/>
        </xdr:cNvPicPr>
      </xdr:nvPicPr>
      <xdr:blipFill>
        <a:blip xmlns:r="http://schemas.openxmlformats.org/officeDocument/2006/relationships" r:embed="rId35"/>
        <a:stretch>
          <a:fillRect/>
        </a:stretch>
      </xdr:blipFill>
      <xdr:spPr>
        <a:xfrm>
          <a:off x="0" y="0"/>
          <a:ext cx="0" cy="0"/>
        </a:xfrm>
        <a:prstGeom prst="rect"/>
      </xdr:spPr>
    </xdr:pic>
    <xdr:clientData fLocksWithSheet="false" fPrintsWithSheet="true"/>
  </xdr:twoCellAnchor>
  <xdr:twoCellAnchor>
    <xdr:from>
      <xdr:col>2</xdr:col>
      <xdr:colOff>38100</xdr:colOff>
      <xdr:row>6</xdr:row>
      <xdr:rowOff>38100</xdr:rowOff>
    </xdr:from>
    <xdr:to>
      <xdr:col>3</xdr:col>
      <xdr:colOff>-38100</xdr:colOff>
      <xdr:row>7</xdr:row>
      <xdr:rowOff>-38100</xdr:rowOff>
    </xdr:to>
    <xdr:pic>
      <xdr:nvPicPr>
        <xdr:cNvPr id="37" name="Picture 37" descr="tcLskW"/>
        <xdr:cNvPicPr>
          <a:picLocks noChangeAspect="false"/>
        </xdr:cNvPicPr>
      </xdr:nvPicPr>
      <xdr:blipFill>
        <a:blip xmlns:r="http://schemas.openxmlformats.org/officeDocument/2006/relationships" r:embed="rId36"/>
        <a:stretch>
          <a:fillRect/>
        </a:stretch>
      </xdr:blipFill>
      <xdr:spPr>
        <a:xfrm>
          <a:off x="0" y="0"/>
          <a:ext cx="0" cy="0"/>
        </a:xfrm>
        <a:prstGeom prst="rect"/>
      </xdr:spPr>
    </xdr:pic>
    <xdr:clientData fLocksWithSheet="false" fPrintsWithSheet="true"/>
  </xdr:twoCellAnchor>
  <xdr:twoCellAnchor>
    <xdr:from>
      <xdr:col>2</xdr:col>
      <xdr:colOff>38100</xdr:colOff>
      <xdr:row>14</xdr:row>
      <xdr:rowOff>38100</xdr:rowOff>
    </xdr:from>
    <xdr:to>
      <xdr:col>3</xdr:col>
      <xdr:colOff>-38100</xdr:colOff>
      <xdr:row>15</xdr:row>
      <xdr:rowOff>-38100</xdr:rowOff>
    </xdr:to>
    <xdr:pic>
      <xdr:nvPicPr>
        <xdr:cNvPr id="38" name="Picture 38" descr="ihdbCO"/>
        <xdr:cNvPicPr>
          <a:picLocks noChangeAspect="false"/>
        </xdr:cNvPicPr>
      </xdr:nvPicPr>
      <xdr:blipFill>
        <a:blip xmlns:r="http://schemas.openxmlformats.org/officeDocument/2006/relationships" r:embed="rId37"/>
        <a:stretch>
          <a:fillRect/>
        </a:stretch>
      </xdr:blipFill>
      <xdr:spPr>
        <a:xfrm>
          <a:off x="0" y="0"/>
          <a:ext cx="0" cy="0"/>
        </a:xfrm>
        <a:prstGeom prst="rect"/>
      </xdr:spPr>
    </xdr:pic>
    <xdr:clientData fLocksWithSheet="false" fPrintsWithSheet="true"/>
  </xdr:twoCellAnchor>
  <xdr:twoCellAnchor>
    <xdr:from>
      <xdr:col>2</xdr:col>
      <xdr:colOff>38100</xdr:colOff>
      <xdr:row>22</xdr:row>
      <xdr:rowOff>38100</xdr:rowOff>
    </xdr:from>
    <xdr:to>
      <xdr:col>3</xdr:col>
      <xdr:colOff>-38100</xdr:colOff>
      <xdr:row>23</xdr:row>
      <xdr:rowOff>-38100</xdr:rowOff>
    </xdr:to>
    <xdr:pic>
      <xdr:nvPicPr>
        <xdr:cNvPr id="39" name="Picture 39" descr="qVzBYs"/>
        <xdr:cNvPicPr>
          <a:picLocks noChangeAspect="false"/>
        </xdr:cNvPicPr>
      </xdr:nvPicPr>
      <xdr:blipFill>
        <a:blip xmlns:r="http://schemas.openxmlformats.org/officeDocument/2006/relationships" r:embed="rId38"/>
        <a:stretch>
          <a:fillRect/>
        </a:stretch>
      </xdr:blipFill>
      <xdr:spPr>
        <a:xfrm>
          <a:off x="0" y="0"/>
          <a:ext cx="0" cy="0"/>
        </a:xfrm>
        <a:prstGeom prst="rect"/>
      </xdr:spPr>
    </xdr:pic>
    <xdr:clientData fLocksWithSheet="false" fPrintsWithSheet="true"/>
  </xdr:twoCellAnchor>
  <xdr:twoCellAnchor>
    <xdr:from>
      <xdr:col>2</xdr:col>
      <xdr:colOff>38100</xdr:colOff>
      <xdr:row>30</xdr:row>
      <xdr:rowOff>38100</xdr:rowOff>
    </xdr:from>
    <xdr:to>
      <xdr:col>3</xdr:col>
      <xdr:colOff>-38100</xdr:colOff>
      <xdr:row>31</xdr:row>
      <xdr:rowOff>-38100</xdr:rowOff>
    </xdr:to>
    <xdr:pic>
      <xdr:nvPicPr>
        <xdr:cNvPr id="40" name="Picture 40" descr="LhNlhL"/>
        <xdr:cNvPicPr>
          <a:picLocks noChangeAspect="false"/>
        </xdr:cNvPicPr>
      </xdr:nvPicPr>
      <xdr:blipFill>
        <a:blip xmlns:r="http://schemas.openxmlformats.org/officeDocument/2006/relationships" r:embed="rId39"/>
        <a:stretch>
          <a:fillRect/>
        </a:stretch>
      </xdr:blipFill>
      <xdr:spPr>
        <a:xfrm>
          <a:off x="0" y="0"/>
          <a:ext cx="0" cy="0"/>
        </a:xfrm>
        <a:prstGeom prst="rect"/>
      </xdr:spPr>
    </xdr:pic>
    <xdr:clientData fLocksWithSheet="false" fPrintsWithSheet="true"/>
  </xdr:twoCellAnchor>
  <xdr:twoCellAnchor>
    <xdr:from>
      <xdr:col>2</xdr:col>
      <xdr:colOff>38100</xdr:colOff>
      <xdr:row>38</xdr:row>
      <xdr:rowOff>38100</xdr:rowOff>
    </xdr:from>
    <xdr:to>
      <xdr:col>3</xdr:col>
      <xdr:colOff>-38100</xdr:colOff>
      <xdr:row>39</xdr:row>
      <xdr:rowOff>-38100</xdr:rowOff>
    </xdr:to>
    <xdr:pic>
      <xdr:nvPicPr>
        <xdr:cNvPr id="41" name="Picture 41" descr="yGlEIp"/>
        <xdr:cNvPicPr>
          <a:picLocks noChangeAspect="false"/>
        </xdr:cNvPicPr>
      </xdr:nvPicPr>
      <xdr:blipFill>
        <a:blip xmlns:r="http://schemas.openxmlformats.org/officeDocument/2006/relationships" r:embed="rId40"/>
        <a:stretch>
          <a:fillRect/>
        </a:stretch>
      </xdr:blipFill>
      <xdr:spPr>
        <a:xfrm>
          <a:off x="0" y="0"/>
          <a:ext cx="0" cy="0"/>
        </a:xfrm>
        <a:prstGeom prst="rect"/>
      </xdr:spPr>
    </xdr:pic>
    <xdr:clientData fLocksWithSheet="false" fPrintsWithSheet="true"/>
  </xdr:twoCellAnchor>
</xdr:wsDr>
</file>

<file path=xl/drawings/drawing29.xml><?xml version="1.0" encoding="utf-8"?>
<xdr:wsDr xmlns:a="http://schemas.openxmlformats.org/drawingml/2006/main" xmlns:xdr="http://schemas.openxmlformats.org/drawingml/2006/spreadsheetDrawing">
  <xdr:twoCellAnchor>
    <xdr:from>
      <xdr:col>0</xdr:col>
      <xdr:colOff>38100</xdr:colOff>
      <xdr:row>0</xdr:row>
      <xdr:rowOff>38100</xdr:rowOff>
    </xdr:from>
    <xdr:to>
      <xdr:col>1</xdr:col>
      <xdr:colOff>-38100</xdr:colOff>
      <xdr:row>1</xdr:row>
      <xdr:rowOff>-38100</xdr:rowOff>
    </xdr:to>
    <xdr:pic>
      <xdr:nvPicPr>
        <xdr:cNvPr id="2" name="Picture 2" descr="pghWyD"/>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2</xdr:col>
      <xdr:colOff>38100</xdr:colOff>
      <xdr:row>14</xdr:row>
      <xdr:rowOff>38100</xdr:rowOff>
    </xdr:from>
    <xdr:to>
      <xdr:col>3</xdr:col>
      <xdr:colOff>-38100</xdr:colOff>
      <xdr:row>15</xdr:row>
      <xdr:rowOff>-38100</xdr:rowOff>
    </xdr:to>
    <xdr:pic>
      <xdr:nvPicPr>
        <xdr:cNvPr id="3" name="Picture 3" descr="tcEUVa"/>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2</xdr:col>
      <xdr:colOff>38100</xdr:colOff>
      <xdr:row>15</xdr:row>
      <xdr:rowOff>38100</xdr:rowOff>
    </xdr:from>
    <xdr:to>
      <xdr:col>3</xdr:col>
      <xdr:colOff>-38100</xdr:colOff>
      <xdr:row>16</xdr:row>
      <xdr:rowOff>-38100</xdr:rowOff>
    </xdr:to>
    <xdr:pic>
      <xdr:nvPicPr>
        <xdr:cNvPr id="4" name="Picture 4" descr="dmAaPI"/>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2</xdr:col>
      <xdr:colOff>38100</xdr:colOff>
      <xdr:row>12</xdr:row>
      <xdr:rowOff>38100</xdr:rowOff>
    </xdr:from>
    <xdr:to>
      <xdr:col>3</xdr:col>
      <xdr:colOff>-38100</xdr:colOff>
      <xdr:row>13</xdr:row>
      <xdr:rowOff>-38100</xdr:rowOff>
    </xdr:to>
    <xdr:pic>
      <xdr:nvPicPr>
        <xdr:cNvPr id="5" name="Picture 5" descr="strPRQ"/>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2</xdr:col>
      <xdr:colOff>38100</xdr:colOff>
      <xdr:row>13</xdr:row>
      <xdr:rowOff>38100</xdr:rowOff>
    </xdr:from>
    <xdr:to>
      <xdr:col>3</xdr:col>
      <xdr:colOff>-38100</xdr:colOff>
      <xdr:row>14</xdr:row>
      <xdr:rowOff>-38100</xdr:rowOff>
    </xdr:to>
    <xdr:pic>
      <xdr:nvPicPr>
        <xdr:cNvPr id="6" name="Picture 6" descr="gPzQlI"/>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2</xdr:col>
      <xdr:colOff>38100</xdr:colOff>
      <xdr:row>10</xdr:row>
      <xdr:rowOff>38100</xdr:rowOff>
    </xdr:from>
    <xdr:to>
      <xdr:col>3</xdr:col>
      <xdr:colOff>-38100</xdr:colOff>
      <xdr:row>11</xdr:row>
      <xdr:rowOff>-38100</xdr:rowOff>
    </xdr:to>
    <xdr:pic>
      <xdr:nvPicPr>
        <xdr:cNvPr id="7" name="Picture 7" descr="bdUbeu"/>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2</xdr:col>
      <xdr:colOff>38100</xdr:colOff>
      <xdr:row>11</xdr:row>
      <xdr:rowOff>38100</xdr:rowOff>
    </xdr:from>
    <xdr:to>
      <xdr:col>3</xdr:col>
      <xdr:colOff>-38100</xdr:colOff>
      <xdr:row>12</xdr:row>
      <xdr:rowOff>-38100</xdr:rowOff>
    </xdr:to>
    <xdr:pic>
      <xdr:nvPicPr>
        <xdr:cNvPr id="8" name="Picture 8" descr="dttKQj"/>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2</xdr:col>
      <xdr:colOff>38100</xdr:colOff>
      <xdr:row>8</xdr:row>
      <xdr:rowOff>38100</xdr:rowOff>
    </xdr:from>
    <xdr:to>
      <xdr:col>3</xdr:col>
      <xdr:colOff>-38100</xdr:colOff>
      <xdr:row>9</xdr:row>
      <xdr:rowOff>-38100</xdr:rowOff>
    </xdr:to>
    <xdr:pic>
      <xdr:nvPicPr>
        <xdr:cNvPr id="9" name="Picture 9" descr="lTuncS"/>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2</xdr:col>
      <xdr:colOff>38100</xdr:colOff>
      <xdr:row>22</xdr:row>
      <xdr:rowOff>38100</xdr:rowOff>
    </xdr:from>
    <xdr:to>
      <xdr:col>3</xdr:col>
      <xdr:colOff>-38100</xdr:colOff>
      <xdr:row>23</xdr:row>
      <xdr:rowOff>-38100</xdr:rowOff>
    </xdr:to>
    <xdr:pic>
      <xdr:nvPicPr>
        <xdr:cNvPr id="10" name="Picture 10" descr="QjoMSo"/>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3</xdr:col>
      <xdr:colOff>38100</xdr:colOff>
      <xdr:row>22</xdr:row>
      <xdr:rowOff>38100</xdr:rowOff>
    </xdr:from>
    <xdr:to>
      <xdr:col>4</xdr:col>
      <xdr:colOff>-38100</xdr:colOff>
      <xdr:row>23</xdr:row>
      <xdr:rowOff>-38100</xdr:rowOff>
    </xdr:to>
    <xdr:pic>
      <xdr:nvPicPr>
        <xdr:cNvPr id="11" name="Picture 11" descr="nIAujM"/>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3</xdr:col>
      <xdr:colOff>38100</xdr:colOff>
      <xdr:row>20</xdr:row>
      <xdr:rowOff>38100</xdr:rowOff>
    </xdr:from>
    <xdr:to>
      <xdr:col>4</xdr:col>
      <xdr:colOff>-38100</xdr:colOff>
      <xdr:row>21</xdr:row>
      <xdr:rowOff>-38100</xdr:rowOff>
    </xdr:to>
    <xdr:pic>
      <xdr:nvPicPr>
        <xdr:cNvPr id="12" name="Picture 12" descr="BzYJTr"/>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2</xdr:col>
      <xdr:colOff>38100</xdr:colOff>
      <xdr:row>20</xdr:row>
      <xdr:rowOff>38100</xdr:rowOff>
    </xdr:from>
    <xdr:to>
      <xdr:col>3</xdr:col>
      <xdr:colOff>-38100</xdr:colOff>
      <xdr:row>21</xdr:row>
      <xdr:rowOff>-38100</xdr:rowOff>
    </xdr:to>
    <xdr:pic>
      <xdr:nvPicPr>
        <xdr:cNvPr id="13" name="Picture 13" descr="WMPSry"/>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2</xdr:col>
      <xdr:colOff>38100</xdr:colOff>
      <xdr:row>21</xdr:row>
      <xdr:rowOff>38100</xdr:rowOff>
    </xdr:from>
    <xdr:to>
      <xdr:col>3</xdr:col>
      <xdr:colOff>-38100</xdr:colOff>
      <xdr:row>22</xdr:row>
      <xdr:rowOff>-38100</xdr:rowOff>
    </xdr:to>
    <xdr:pic>
      <xdr:nvPicPr>
        <xdr:cNvPr id="14" name="Picture 14" descr="TiPqXV"/>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2</xdr:col>
      <xdr:colOff>38100</xdr:colOff>
      <xdr:row>18</xdr:row>
      <xdr:rowOff>38100</xdr:rowOff>
    </xdr:from>
    <xdr:to>
      <xdr:col>3</xdr:col>
      <xdr:colOff>-38100</xdr:colOff>
      <xdr:row>19</xdr:row>
      <xdr:rowOff>-38100</xdr:rowOff>
    </xdr:to>
    <xdr:pic>
      <xdr:nvPicPr>
        <xdr:cNvPr id="15" name="Picture 15" descr="nRjJff"/>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2</xdr:col>
      <xdr:colOff>38100</xdr:colOff>
      <xdr:row>17</xdr:row>
      <xdr:rowOff>38100</xdr:rowOff>
    </xdr:from>
    <xdr:to>
      <xdr:col>3</xdr:col>
      <xdr:colOff>-38100</xdr:colOff>
      <xdr:row>18</xdr:row>
      <xdr:rowOff>-38100</xdr:rowOff>
    </xdr:to>
    <xdr:pic>
      <xdr:nvPicPr>
        <xdr:cNvPr id="16" name="Picture 16" descr="xCEvSH"/>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2</xdr:col>
      <xdr:colOff>38100</xdr:colOff>
      <xdr:row>16</xdr:row>
      <xdr:rowOff>38100</xdr:rowOff>
    </xdr:from>
    <xdr:to>
      <xdr:col>3</xdr:col>
      <xdr:colOff>-38100</xdr:colOff>
      <xdr:row>17</xdr:row>
      <xdr:rowOff>-38100</xdr:rowOff>
    </xdr:to>
    <xdr:pic>
      <xdr:nvPicPr>
        <xdr:cNvPr id="17" name="Picture 17" descr="kICgpI"/>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3</xdr:col>
      <xdr:colOff>38100</xdr:colOff>
      <xdr:row>7</xdr:row>
      <xdr:rowOff>38100</xdr:rowOff>
    </xdr:from>
    <xdr:to>
      <xdr:col>4</xdr:col>
      <xdr:colOff>-38100</xdr:colOff>
      <xdr:row>8</xdr:row>
      <xdr:rowOff>-38100</xdr:rowOff>
    </xdr:to>
    <xdr:pic>
      <xdr:nvPicPr>
        <xdr:cNvPr id="18" name="Picture 18" descr="CAWvtI"/>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2</xdr:col>
      <xdr:colOff>38100</xdr:colOff>
      <xdr:row>7</xdr:row>
      <xdr:rowOff>38100</xdr:rowOff>
    </xdr:from>
    <xdr:to>
      <xdr:col>3</xdr:col>
      <xdr:colOff>-38100</xdr:colOff>
      <xdr:row>8</xdr:row>
      <xdr:rowOff>-38100</xdr:rowOff>
    </xdr:to>
    <xdr:pic>
      <xdr:nvPicPr>
        <xdr:cNvPr id="19" name="Picture 19" descr="GWPNqD"/>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wsDr>
</file>

<file path=xl/drawings/drawing3.xml><?xml version="1.0" encoding="utf-8"?>
<xdr:wsDr xmlns:a="http://schemas.openxmlformats.org/drawingml/2006/main" xmlns:xdr="http://schemas.openxmlformats.org/drawingml/2006/spreadsheetDrawing">
  <xdr:twoCellAnchor>
    <xdr:from>
      <xdr:col>0</xdr:col>
      <xdr:colOff>0</xdr:colOff>
      <xdr:row>0</xdr:row>
      <xdr:rowOff>0</xdr:rowOff>
    </xdr:from>
    <xdr:to>
      <xdr:col>10</xdr:col>
      <xdr:colOff>409575</xdr:colOff>
      <xdr:row>1</xdr:row>
      <xdr:rowOff>9525</xdr:rowOff>
    </xdr:to>
    <xdr:pic>
      <xdr:nvPicPr>
        <xdr:cNvPr id="2" name="Picture 2" descr="BEKddE"/>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4.xml><?xml version="1.0" encoding="utf-8"?>
<xdr:wsDr xmlns:a="http://schemas.openxmlformats.org/drawingml/2006/main" xmlns:xdr="http://schemas.openxmlformats.org/drawingml/2006/spreadsheetDrawing">
  <xdr:twoCellAnchor>
    <xdr:from>
      <xdr:col>0</xdr:col>
      <xdr:colOff>0</xdr:colOff>
      <xdr:row>0</xdr:row>
      <xdr:rowOff>0</xdr:rowOff>
    </xdr:from>
    <xdr:to>
      <xdr:col>7</xdr:col>
      <xdr:colOff>2085975</xdr:colOff>
      <xdr:row>0</xdr:row>
      <xdr:rowOff>447675</xdr:rowOff>
    </xdr:to>
    <xdr:pic>
      <xdr:nvPicPr>
        <xdr:cNvPr id="2" name="Picture 2" descr="qKwsXG"/>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5.xml><?xml version="1.0" encoding="utf-8"?>
<xdr:wsDr xmlns:a="http://schemas.openxmlformats.org/drawingml/2006/main" xmlns:xdr="http://schemas.openxmlformats.org/drawingml/2006/spreadsheetDrawing">
  <xdr:twoCellAnchor>
    <xdr:from>
      <xdr:col>0</xdr:col>
      <xdr:colOff>38100</xdr:colOff>
      <xdr:row>0</xdr:row>
      <xdr:rowOff>38100</xdr:rowOff>
    </xdr:from>
    <xdr:to>
      <xdr:col>10</xdr:col>
      <xdr:colOff>771525</xdr:colOff>
      <xdr:row>0</xdr:row>
      <xdr:rowOff>409575</xdr:rowOff>
    </xdr:to>
    <xdr:pic>
      <xdr:nvPicPr>
        <xdr:cNvPr id="2" name="Picture 2" descr="mvtkic"/>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6.xml><?xml version="1.0" encoding="utf-8"?>
<xdr:wsDr xmlns:a="http://schemas.openxmlformats.org/drawingml/2006/main" xmlns:xdr="http://schemas.openxmlformats.org/drawingml/2006/spreadsheetDrawing">
  <xdr:twoCellAnchor>
    <xdr:from>
      <xdr:col>0</xdr:col>
      <xdr:colOff>0</xdr:colOff>
      <xdr:row>0</xdr:row>
      <xdr:rowOff>0</xdr:rowOff>
    </xdr:from>
    <xdr:to>
      <xdr:col>6</xdr:col>
      <xdr:colOff>2790825</xdr:colOff>
      <xdr:row>0</xdr:row>
      <xdr:rowOff>352425</xdr:rowOff>
    </xdr:to>
    <xdr:pic>
      <xdr:nvPicPr>
        <xdr:cNvPr id="2" name="Picture 2" descr="ChtzaB"/>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7.xml><?xml version="1.0" encoding="utf-8"?>
<xdr:wsDr xmlns:a="http://schemas.openxmlformats.org/drawingml/2006/main" xmlns:xdr="http://schemas.openxmlformats.org/drawingml/2006/spreadsheetDrawing">
  <xdr:twoCellAnchor>
    <xdr:from>
      <xdr:col>12</xdr:col>
      <xdr:colOff>38100</xdr:colOff>
      <xdr:row>7</xdr:row>
      <xdr:rowOff>38100</xdr:rowOff>
    </xdr:from>
    <xdr:to>
      <xdr:col>13</xdr:col>
      <xdr:colOff>-38100</xdr:colOff>
      <xdr:row>8</xdr:row>
      <xdr:rowOff>-38100</xdr:rowOff>
    </xdr:to>
    <xdr:pic>
      <xdr:nvPicPr>
        <xdr:cNvPr id="2" name="Picture 2" descr="PsZKEq"/>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11</xdr:col>
      <xdr:colOff>38100</xdr:colOff>
      <xdr:row>7</xdr:row>
      <xdr:rowOff>38100</xdr:rowOff>
    </xdr:from>
    <xdr:to>
      <xdr:col>12</xdr:col>
      <xdr:colOff>-38100</xdr:colOff>
      <xdr:row>8</xdr:row>
      <xdr:rowOff>-38100</xdr:rowOff>
    </xdr:to>
    <xdr:pic>
      <xdr:nvPicPr>
        <xdr:cNvPr id="3" name="Picture 3" descr="usNIHD"/>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10</xdr:col>
      <xdr:colOff>38100</xdr:colOff>
      <xdr:row>7</xdr:row>
      <xdr:rowOff>38100</xdr:rowOff>
    </xdr:from>
    <xdr:to>
      <xdr:col>11</xdr:col>
      <xdr:colOff>-38100</xdr:colOff>
      <xdr:row>8</xdr:row>
      <xdr:rowOff>-38100</xdr:rowOff>
    </xdr:to>
    <xdr:pic>
      <xdr:nvPicPr>
        <xdr:cNvPr id="4" name="Picture 4" descr="ABIPXr"/>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0</xdr:col>
      <xdr:colOff>38100</xdr:colOff>
      <xdr:row>0</xdr:row>
      <xdr:rowOff>9525</xdr:rowOff>
    </xdr:from>
    <xdr:to>
      <xdr:col>8</xdr:col>
      <xdr:colOff>1009650</xdr:colOff>
      <xdr:row>0</xdr:row>
      <xdr:rowOff>523875</xdr:rowOff>
    </xdr:to>
    <xdr:pic>
      <xdr:nvPicPr>
        <xdr:cNvPr id="5" name="Picture 5" descr="XZEfRb"/>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wsDr>
</file>

<file path=xl/drawings/drawing8.xml><?xml version="1.0" encoding="utf-8"?>
<xdr:wsDr xmlns:a="http://schemas.openxmlformats.org/drawingml/2006/main" xmlns:xdr="http://schemas.openxmlformats.org/drawingml/2006/spreadsheetDrawing">
  <xdr:twoCellAnchor>
    <xdr:from>
      <xdr:col>0</xdr:col>
      <xdr:colOff>0</xdr:colOff>
      <xdr:row>0</xdr:row>
      <xdr:rowOff>0</xdr:rowOff>
    </xdr:from>
    <xdr:to>
      <xdr:col>10</xdr:col>
      <xdr:colOff>561975</xdr:colOff>
      <xdr:row>0</xdr:row>
      <xdr:rowOff>381000</xdr:rowOff>
    </xdr:to>
    <xdr:pic>
      <xdr:nvPicPr>
        <xdr:cNvPr id="2" name="Picture 2" descr="BBcVrS"/>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drawings/drawing9.xml><?xml version="1.0" encoding="utf-8"?>
<xdr:wsDr xmlns:a="http://schemas.openxmlformats.org/drawingml/2006/main" xmlns:xdr="http://schemas.openxmlformats.org/drawingml/2006/spreadsheetDrawing">
  <xdr:twoCellAnchor>
    <xdr:from>
      <xdr:col>0</xdr:col>
      <xdr:colOff>0</xdr:colOff>
      <xdr:row>0</xdr:row>
      <xdr:rowOff>0</xdr:rowOff>
    </xdr:from>
    <xdr:to>
      <xdr:col>8</xdr:col>
      <xdr:colOff>1647825</xdr:colOff>
      <xdr:row>0</xdr:row>
      <xdr:rowOff>428625</xdr:rowOff>
    </xdr:to>
    <xdr:pic>
      <xdr:nvPicPr>
        <xdr:cNvPr id="2" name="Picture 2" descr="Kmbrxg"/>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arget="../drawings/drawing9.xml" Type="http://schemas.openxmlformats.org/officeDocument/2006/relationships/drawing"></Relationship></Relationships>
</file>

<file path=xl/worksheets/_rels/sheet11.xml.rels><?xml version="1.0" encoding="UTF-8" standalone="yes"?>
<Relationships xmlns="http://schemas.openxmlformats.org/package/2006/relationships"><Relationship Id="rId1" Target="../drawings/drawing10.xml" Type="http://schemas.openxmlformats.org/officeDocument/2006/relationships/drawing"></Relationship></Relationships>
</file>

<file path=xl/worksheets/_rels/sheet12.xml.rels><?xml version="1.0" encoding="UTF-8" standalone="yes"?>
<Relationships xmlns="http://schemas.openxmlformats.org/package/2006/relationships"><Relationship Id="rId1" Target="../drawings/drawing11.xml" Type="http://schemas.openxmlformats.org/officeDocument/2006/relationships/drawing"></Relationship></Relationships>
</file>

<file path=xl/worksheets/_rels/sheet13.xml.rels><?xml version="1.0" encoding="UTF-8" standalone="yes"?>
<Relationships xmlns="http://schemas.openxmlformats.org/package/2006/relationships"><Relationship Id="rId1" Target="../drawings/drawing12.xml" Type="http://schemas.openxmlformats.org/officeDocument/2006/relationships/drawing"></Relationship></Relationships>
</file>

<file path=xl/worksheets/_rels/sheet14.xml.rels><?xml version="1.0" encoding="UTF-8" standalone="yes"?>
<Relationships xmlns="http://schemas.openxmlformats.org/package/2006/relationships"><Relationship Id="rId1" Target="../drawings/drawing13.xml" Type="http://schemas.openxmlformats.org/officeDocument/2006/relationships/drawing"></Relationship></Relationships>
</file>

<file path=xl/worksheets/_rels/sheet15.xml.rels><?xml version="1.0" encoding="UTF-8" standalone="yes"?>
<Relationships xmlns="http://schemas.openxmlformats.org/package/2006/relationships"><Relationship Id="rId1" Target="../drawings/drawing14.xml" Type="http://schemas.openxmlformats.org/officeDocument/2006/relationships/drawing"></Relationship></Relationships>
</file>

<file path=xl/worksheets/_rels/sheet16.xml.rels><?xml version="1.0" encoding="UTF-8" standalone="yes"?>
<Relationships xmlns="http://schemas.openxmlformats.org/package/2006/relationships"><Relationship Id="rId1" Target="../drawings/drawing15.xml" Type="http://schemas.openxmlformats.org/officeDocument/2006/relationships/drawing"></Relationship></Relationships>
</file>

<file path=xl/worksheets/_rels/sheet17.xml.rels><?xml version="1.0" encoding="UTF-8" standalone="yes"?>
<Relationships xmlns="http://schemas.openxmlformats.org/package/2006/relationships"><Relationship Id="rId1" Target="../drawings/drawing16.xml" Type="http://schemas.openxmlformats.org/officeDocument/2006/relationships/drawing"></Relationship></Relationships>
</file>

<file path=xl/worksheets/_rels/sheet18.xml.rels><?xml version="1.0" encoding="UTF-8" standalone="yes"?>
<Relationships xmlns="http://schemas.openxmlformats.org/package/2006/relationships"><Relationship Id="rId1" Target="../drawings/drawing17.xml" Type="http://schemas.openxmlformats.org/officeDocument/2006/relationships/drawing"></Relationship></Relationships>
</file>

<file path=xl/worksheets/_rels/sheet19.xml.rels><?xml version="1.0" encoding="UTF-8" standalone="yes"?>
<Relationships xmlns="http://schemas.openxmlformats.org/package/2006/relationships"><Relationship Id="rId1" Target="../drawings/drawing18.xml" Type="http://schemas.openxmlformats.org/officeDocument/2006/relationships/drawing"></Relationship></Relationships>
</file>

<file path=xl/worksheets/_rels/sheet2.xml.rels><?xml version="1.0" encoding="UTF-8" standalone="yes"?>
<Relationships xmlns="http://schemas.openxmlformats.org/package/2006/relationships"><Relationship Id="rId1" Target="../drawings/drawing1.xml" Type="http://schemas.openxmlformats.org/officeDocument/2006/relationships/drawing"></Relationship></Relationships>
</file>

<file path=xl/worksheets/_rels/sheet20.xml.rels><?xml version="1.0" encoding="UTF-8" standalone="yes"?>
<Relationships xmlns="http://schemas.openxmlformats.org/package/2006/relationships"><Relationship Id="rId1" Target="../drawings/drawing19.xml" Type="http://schemas.openxmlformats.org/officeDocument/2006/relationships/drawing"></Relationship></Relationships>
</file>

<file path=xl/worksheets/_rels/sheet21.xml.rels><?xml version="1.0" encoding="UTF-8" standalone="yes"?>
<Relationships xmlns="http://schemas.openxmlformats.org/package/2006/relationships"><Relationship Id="rId1" Target="../drawings/drawing20.xml" Type="http://schemas.openxmlformats.org/officeDocument/2006/relationships/drawing"></Relationship></Relationships>
</file>

<file path=xl/worksheets/_rels/sheet22.xml.rels><?xml version="1.0" encoding="UTF-8" standalone="yes"?>
<Relationships xmlns="http://schemas.openxmlformats.org/package/2006/relationships"><Relationship Id="rId1" Target="../drawings/drawing21.xml" Type="http://schemas.openxmlformats.org/officeDocument/2006/relationships/drawing"></Relationship></Relationships>
</file>

<file path=xl/worksheets/_rels/sheet23.xml.rels><?xml version="1.0" encoding="UTF-8" standalone="yes"?>
<Relationships xmlns="http://schemas.openxmlformats.org/package/2006/relationships"><Relationship Id="rId1" Target="../drawings/drawing22.xml" Type="http://schemas.openxmlformats.org/officeDocument/2006/relationships/drawing"></Relationship></Relationships>
</file>

<file path=xl/worksheets/_rels/sheet24.xml.rels><?xml version="1.0" encoding="UTF-8" standalone="yes"?>
<Relationships xmlns="http://schemas.openxmlformats.org/package/2006/relationships"><Relationship Id="rId1" Target="../drawings/drawing23.xml" Type="http://schemas.openxmlformats.org/officeDocument/2006/relationships/drawing"></Relationship></Relationships>
</file>

<file path=xl/worksheets/_rels/sheet25.xml.rels><?xml version="1.0" encoding="UTF-8" standalone="yes"?>
<Relationships xmlns="http://schemas.openxmlformats.org/package/2006/relationships"><Relationship Id="rId1" Target="../drawings/drawing24.xml" Type="http://schemas.openxmlformats.org/officeDocument/2006/relationships/drawing"></Relationship></Relationships>
</file>

<file path=xl/worksheets/_rels/sheet26.xml.rels><?xml version="1.0" encoding="UTF-8" standalone="yes"?>
<Relationships xmlns="http://schemas.openxmlformats.org/package/2006/relationships"><Relationship Id="rId1" Target="../drawings/drawing25.xml" Type="http://schemas.openxmlformats.org/officeDocument/2006/relationships/drawing"></Relationship></Relationships>
</file>

<file path=xl/worksheets/_rels/sheet27.xml.rels><?xml version="1.0" encoding="UTF-8" standalone="yes"?>
<Relationships xmlns="http://schemas.openxmlformats.org/package/2006/relationships"><Relationship Id="rId1" Target="../drawings/drawing26.xml" Type="http://schemas.openxmlformats.org/officeDocument/2006/relationships/drawing"></Relationship></Relationships>
</file>

<file path=xl/worksheets/_rels/sheet28.xml.rels><?xml version="1.0" encoding="UTF-8" standalone="yes"?>
<Relationships xmlns="http://schemas.openxmlformats.org/package/2006/relationships"><Relationship Id="rId1" Target="../drawings/drawing27.xml" Type="http://schemas.openxmlformats.org/officeDocument/2006/relationships/drawing"></Relationship></Relationships>
</file>

<file path=xl/worksheets/_rels/sheet29.xml.rels><?xml version="1.0" encoding="UTF-8" standalone="yes"?>
<Relationships xmlns="http://schemas.openxmlformats.org/package/2006/relationships"><Relationship Id="rId1" Target="../drawings/drawing28.xml" Type="http://schemas.openxmlformats.org/officeDocument/2006/relationships/drawing"></Relationship></Relationships>
</file>

<file path=xl/worksheets/_rels/sheet3.xml.rels><?xml version="1.0" encoding="UTF-8" standalone="yes"?>
<Relationships xmlns="http://schemas.openxmlformats.org/package/2006/relationships"><Relationship Id="rId1" Target="../drawings/drawing2.xml" Type="http://schemas.openxmlformats.org/officeDocument/2006/relationships/drawing"></Relationship></Relationships>
</file>

<file path=xl/worksheets/_rels/sheet30.xml.rels><?xml version="1.0" encoding="UTF-8" standalone="yes"?>
<Relationships xmlns="http://schemas.openxmlformats.org/package/2006/relationships"><Relationship Id="rId1" Target="../drawings/drawing29.xml" Type="http://schemas.openxmlformats.org/officeDocument/2006/relationships/drawing"></Relationship></Relationships>
</file>

<file path=xl/worksheets/_rels/sheet4.xml.rels><?xml version="1.0" encoding="UTF-8" standalone="yes"?>
<Relationships xmlns="http://schemas.openxmlformats.org/package/2006/relationships"><Relationship Id="rId1" Target="../drawings/drawing3.xml" Type="http://schemas.openxmlformats.org/officeDocument/2006/relationships/drawing"></Relationship></Relationships>
</file>

<file path=xl/worksheets/_rels/sheet5.xml.rels><?xml version="1.0" encoding="UTF-8" standalone="yes"?>
<Relationships xmlns="http://schemas.openxmlformats.org/package/2006/relationships"><Relationship Id="rId1" Target="../drawings/drawing4.xml" Type="http://schemas.openxmlformats.org/officeDocument/2006/relationships/drawing"></Relationship></Relationships>
</file>

<file path=xl/worksheets/_rels/sheet6.xml.rels><?xml version="1.0" encoding="UTF-8" standalone="yes"?>
<Relationships xmlns="http://schemas.openxmlformats.org/package/2006/relationships"><Relationship Id="rId1" Target="../drawings/drawing5.xml" Type="http://schemas.openxmlformats.org/officeDocument/2006/relationships/drawing"></Relationship></Relationships>
</file>

<file path=xl/worksheets/_rels/sheet7.xml.rels><?xml version="1.0" encoding="UTF-8" standalone="yes"?>
<Relationships xmlns="http://schemas.openxmlformats.org/package/2006/relationships"><Relationship Id="rId1" Target="../drawings/drawing6.xml" Type="http://schemas.openxmlformats.org/officeDocument/2006/relationships/drawing"></Relationship></Relationships>
</file>

<file path=xl/worksheets/_rels/sheet8.xml.rels><?xml version="1.0" encoding="UTF-8" standalone="yes"?>
<Relationships xmlns="http://schemas.openxmlformats.org/package/2006/relationships"><Relationship Id="rId1" Target="../drawings/drawing7.xml" Type="http://schemas.openxmlformats.org/officeDocument/2006/relationships/drawing"></Relationship></Relationships>
</file>

<file path=xl/worksheets/_rels/sheet9.xml.rels><?xml version="1.0" encoding="UTF-8" standalone="yes"?>
<Relationships xmlns="http://schemas.openxmlformats.org/package/2006/relationships"><Relationship Id="rId1" Target="../drawings/drawing8.xml" Type="http://schemas.openxmlformats.org/officeDocument/2006/relationships/drawing"></Relationship></Relationships>
</file>

<file path=xl/worksheets/sheet10.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7"/>
    <col collapsed="false" customWidth="true" hidden="false" max="2" min="2" style="0" width="22"/>
    <col collapsed="false" customWidth="true" hidden="false" max="3" min="3" style="0" width="16"/>
    <col collapsed="false" customWidth="true" hidden="false" max="4" min="4" style="0" width="38"/>
    <col collapsed="false" customWidth="true" hidden="false" max="5" min="5" style="0" width="9"/>
    <col collapsed="false" customWidth="true" hidden="false" max="6" min="6" style="0" width="10"/>
    <col collapsed="false" customWidth="true" hidden="false" max="7" min="7" style="0" width="15"/>
    <col collapsed="false" customWidth="true" hidden="false" max="8" min="8" style="0" width="16"/>
    <col collapsed="false" customWidth="true" hidden="false" max="9" min="9" style="0" width="28"/>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 collapsed="false" customWidth="true" hidden="false" max="21" min="21" style="0" width="15"/>
  </cols>
  <sheetData>
    <row customHeight="true" ht="33" r="1">
      <c r="A1" s="192" t="str" xml:space="preserve">
        <v>    </v>
      </c>
      <c r="B1" s="192"/>
      <c r="C1" s="192"/>
      <c r="D1" s="192"/>
      <c r="E1" s="192"/>
      <c r="F1" s="192"/>
      <c r="G1" s="192"/>
      <c r="H1" s="192"/>
      <c r="I1" s="192"/>
      <c r="J1" s="95"/>
      <c r="K1" s="95"/>
      <c r="L1" s="95"/>
      <c r="M1" s="95"/>
      <c r="N1" s="95"/>
      <c r="O1" s="95"/>
      <c r="P1" s="95"/>
      <c r="Q1" s="95"/>
      <c r="R1" s="95"/>
      <c r="S1" s="95"/>
      <c r="T1" s="95"/>
      <c r="U1" s="95"/>
    </row>
    <row r="2">
      <c r="A2" s="124">
        <f>+'HM. PA 1 Cửa nhôm Kính'!A2</f>
      </c>
      <c r="B2" s="124"/>
      <c r="C2" s="124"/>
      <c r="D2" s="124"/>
      <c r="E2" s="124"/>
      <c r="F2" s="124"/>
      <c r="G2" s="124"/>
      <c r="H2" s="306"/>
      <c r="I2" s="306"/>
      <c r="J2" s="95"/>
      <c r="K2" s="95"/>
      <c r="L2" s="95"/>
      <c r="M2" s="95"/>
      <c r="N2" s="95"/>
      <c r="O2" s="95"/>
      <c r="P2" s="95"/>
      <c r="Q2" s="95"/>
      <c r="R2" s="95"/>
      <c r="S2" s="95"/>
      <c r="T2" s="95"/>
      <c r="U2" s="95"/>
    </row>
    <row customHeight="true" ht="19" r="3">
      <c r="A3" s="124">
        <f>+'HM. PA 1 Cửa nhôm Kính'!A3</f>
      </c>
      <c r="B3" s="124"/>
      <c r="C3" s="124"/>
      <c r="D3" s="124"/>
      <c r="E3" s="124"/>
      <c r="F3" s="124"/>
      <c r="G3" s="124"/>
      <c r="H3" s="306"/>
      <c r="I3" s="306"/>
      <c r="J3" s="95"/>
      <c r="K3" s="95"/>
      <c r="L3" s="95"/>
      <c r="M3" s="95"/>
      <c r="N3" s="95"/>
      <c r="O3" s="95"/>
      <c r="P3" s="95"/>
      <c r="Q3" s="95"/>
      <c r="R3" s="95"/>
      <c r="S3" s="95"/>
      <c r="T3" s="95"/>
      <c r="U3" s="95"/>
    </row>
    <row customHeight="true" ht="19" r="4">
      <c r="A4" s="124" t="str">
        <v>Hạng mục: Cửa thông phòng</v>
      </c>
      <c r="B4" s="124"/>
      <c r="C4" s="124"/>
      <c r="D4" s="124"/>
      <c r="E4" s="124"/>
      <c r="F4" s="124"/>
      <c r="G4" s="124"/>
      <c r="H4" s="308"/>
      <c r="I4" s="308"/>
      <c r="J4" s="95"/>
      <c r="K4" s="95"/>
      <c r="L4" s="95"/>
      <c r="M4" s="95"/>
      <c r="N4" s="95"/>
      <c r="O4" s="95"/>
      <c r="P4" s="95"/>
      <c r="Q4" s="95"/>
      <c r="R4" s="95"/>
      <c r="S4" s="95"/>
      <c r="T4" s="95"/>
      <c r="U4" s="95"/>
    </row>
    <row r="5">
      <c r="A5" s="157" t="str">
        <v>STT 
 (No)</v>
      </c>
      <c r="B5" s="157" t="str">
        <v>Chi tiết đơn hàng 
 (Items)</v>
      </c>
      <c r="C5" s="157" t="str">
        <v>Kích thước</v>
      </c>
      <c r="D5" s="157" t="str">
        <v>Chủng loại, chất liệu sản xuất 
 (Details)</v>
      </c>
      <c r="E5" s="157" t="str">
        <v>ĐVT 
 (Unit)</v>
      </c>
      <c r="F5" s="325" t="str">
        <v>Khối lượng</v>
      </c>
      <c r="G5" s="158" t="str" xml:space="preserve">
        <v> Đơn giá 
 (Unit price) </v>
      </c>
      <c r="H5" s="158" t="str" xml:space="preserve">
        <v> Thành tiền 
 (Amount) </v>
      </c>
      <c r="I5" s="157" t="str">
        <v>Ghi chú 
 (Notes)</v>
      </c>
      <c r="J5" s="95"/>
      <c r="K5" s="95"/>
      <c r="L5" s="95"/>
      <c r="M5" s="95"/>
      <c r="N5" s="95"/>
      <c r="O5" s="95"/>
      <c r="P5" s="95"/>
      <c r="Q5" s="95"/>
      <c r="R5" s="95"/>
      <c r="S5" s="95"/>
      <c r="T5" s="95"/>
      <c r="U5" s="95"/>
    </row>
    <row r="6">
      <c r="A6" s="321"/>
      <c r="B6" s="318" t="str">
        <v>Tổng hạng mục cửa thông phòng</v>
      </c>
      <c r="C6" s="318"/>
      <c r="D6" s="318"/>
      <c r="E6" s="321"/>
      <c r="F6" s="320"/>
      <c r="G6" s="319"/>
      <c r="H6" s="319">
        <f>SUM(H7:H8)</f>
      </c>
      <c r="I6" s="318"/>
      <c r="J6" s="95"/>
      <c r="K6" s="95"/>
      <c r="L6" s="95"/>
      <c r="M6" s="95"/>
      <c r="N6" s="95"/>
      <c r="O6" s="95"/>
      <c r="P6" s="95"/>
      <c r="Q6" s="95"/>
      <c r="R6" s="95"/>
      <c r="S6" s="95"/>
      <c r="T6" s="95"/>
      <c r="U6" s="95"/>
    </row>
    <row customHeight="true" ht="81" r="7">
      <c r="A7" s="7">
        <v>1</v>
      </c>
      <c r="B7" s="7" t="str">
        <v>D1</v>
      </c>
      <c r="C7" s="7" t="str">
        <v>910x2200</v>
      </c>
      <c r="D7" s="28" t="str">
        <v>Cửa gỗ công nghiệp An Cường Melamine (Cửa 3 Phòng Ngủ và P. thờ, P kho)</v>
      </c>
      <c r="E7" s="7" t="str">
        <v>bộ</v>
      </c>
      <c r="F7" s="326">
        <v>5</v>
      </c>
      <c r="G7" s="10">
        <v>7500000</v>
      </c>
      <c r="H7" s="10">
        <f>G7*F7</f>
      </c>
      <c r="I7" s="28" t="str">
        <v>Đã bao gồm khoá nhập khẩu</v>
      </c>
      <c r="J7" s="95"/>
      <c r="K7" s="95"/>
      <c r="L7" s="95"/>
      <c r="M7" s="95"/>
      <c r="N7" s="95"/>
      <c r="O7" s="95"/>
      <c r="P7" s="95"/>
      <c r="Q7" s="95"/>
      <c r="R7" s="95"/>
      <c r="S7" s="95"/>
      <c r="T7" s="95"/>
      <c r="U7" s="95"/>
    </row>
    <row customHeight="true" ht="64" r="8">
      <c r="A8" s="7">
        <v>2</v>
      </c>
      <c r="B8" s="7" t="str">
        <v>D2</v>
      </c>
      <c r="C8" s="7" t="str">
        <v>820x2200</v>
      </c>
      <c r="D8" s="28" t="str">
        <v>Cửa gỗ nhựa ABS cao cấp</v>
      </c>
      <c r="E8" s="241" t="str">
        <v>cái</v>
      </c>
      <c r="F8" s="323">
        <v>3</v>
      </c>
      <c r="G8" s="10">
        <v>5900000</v>
      </c>
      <c r="H8" s="322">
        <f>G8*F8</f>
      </c>
      <c r="I8" s="28" t="str">
        <v>Đã bao gồm khoá nhập khẩu (Mẫu CĐT tự chọn)</v>
      </c>
      <c r="J8" s="95"/>
      <c r="K8" s="95"/>
      <c r="L8" s="95"/>
      <c r="M8" s="95"/>
      <c r="N8" s="95"/>
      <c r="O8" s="95"/>
      <c r="P8" s="95"/>
      <c r="Q8" s="95"/>
      <c r="R8" s="95"/>
      <c r="S8" s="95"/>
      <c r="T8" s="95"/>
      <c r="U8" s="95"/>
    </row>
    <row r="9">
      <c r="A9" s="95"/>
      <c r="B9" s="95"/>
      <c r="C9" s="95"/>
      <c r="D9" s="95"/>
      <c r="E9" s="211"/>
      <c r="F9" s="324"/>
      <c r="G9" s="194"/>
      <c r="H9" s="194"/>
      <c r="I9" s="95"/>
      <c r="J9" s="95"/>
      <c r="K9" s="95"/>
      <c r="L9" s="95"/>
      <c r="M9" s="95"/>
      <c r="N9" s="95"/>
      <c r="O9" s="95"/>
      <c r="P9" s="95"/>
      <c r="Q9" s="95"/>
      <c r="R9" s="95"/>
      <c r="S9" s="95"/>
      <c r="T9" s="95"/>
      <c r="U9" s="95"/>
    </row>
    <row r="10">
      <c r="A10" s="95"/>
      <c r="B10" s="95"/>
      <c r="C10" s="95"/>
      <c r="D10" s="95"/>
      <c r="E10" s="211"/>
      <c r="F10" s="324"/>
      <c r="G10" s="194"/>
      <c r="H10" s="194"/>
      <c r="I10" s="95"/>
      <c r="J10" s="95"/>
      <c r="K10" s="95"/>
      <c r="L10" s="95"/>
      <c r="M10" s="95"/>
      <c r="N10" s="95"/>
      <c r="O10" s="95"/>
      <c r="P10" s="95"/>
      <c r="Q10" s="95"/>
      <c r="R10" s="95"/>
      <c r="S10" s="95"/>
      <c r="T10" s="95"/>
      <c r="U10" s="95"/>
    </row>
  </sheetData>
  <mergeCells>
    <mergeCell ref="A1:I1"/>
    <mergeCell ref="A2:G2"/>
    <mergeCell ref="A3:G3"/>
    <mergeCell ref="A4:G4"/>
    <mergeCell ref="B6:D6"/>
  </mergeCells>
  <drawing r:id="rId1"/>
</worksheet>
</file>

<file path=xl/worksheets/sheet11.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41"/>
    <col collapsed="false" customWidth="true" hidden="false" max="3" min="3" style="0" width="9"/>
    <col collapsed="false" customWidth="true" hidden="false" max="4" min="4" style="0" width="9"/>
    <col collapsed="false" customWidth="true" hidden="false" max="5" min="5" style="0" width="14"/>
    <col collapsed="false" customWidth="true" hidden="false" max="6" min="6" style="0" width="14"/>
    <col collapsed="false" customWidth="true" hidden="false" max="7" min="7" style="0" width="14"/>
    <col collapsed="false" customWidth="true" hidden="false" max="8" min="8" style="0" width="36"/>
    <col collapsed="false" customWidth="true" hidden="false" max="9" min="9" style="0" width="14"/>
    <col collapsed="false" customWidth="true" hidden="false" max="10" min="10" style="0" width="14"/>
    <col collapsed="false" customWidth="true" hidden="false" max="11" min="11" style="0" width="14"/>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s>
  <sheetData>
    <row customHeight="true" ht="31" r="1">
      <c r="A1" s="209"/>
      <c r="B1" s="209"/>
      <c r="C1" s="209"/>
      <c r="D1" s="209"/>
      <c r="E1" s="209"/>
      <c r="F1" s="209"/>
      <c r="G1" s="209"/>
      <c r="H1" s="209"/>
      <c r="I1" s="95"/>
      <c r="J1" s="95"/>
      <c r="K1" s="95"/>
      <c r="L1" s="95"/>
      <c r="M1" s="95"/>
      <c r="N1" s="95"/>
      <c r="O1" s="95"/>
      <c r="P1" s="95"/>
      <c r="Q1" s="95"/>
      <c r="R1" s="95"/>
      <c r="S1" s="95"/>
    </row>
    <row r="2">
      <c r="A2" s="124">
        <f>+'HM. Cửa thông phòng'!A2</f>
      </c>
      <c r="B2" s="124"/>
      <c r="C2" s="124"/>
      <c r="D2" s="208"/>
      <c r="E2" s="329"/>
      <c r="F2" s="329"/>
      <c r="G2" s="329"/>
      <c r="H2" s="192"/>
      <c r="I2" s="95"/>
      <c r="J2" s="95"/>
      <c r="K2" s="95"/>
      <c r="L2" s="95"/>
      <c r="M2" s="95"/>
      <c r="N2" s="95"/>
      <c r="O2" s="95"/>
      <c r="P2" s="95"/>
      <c r="Q2" s="95"/>
      <c r="R2" s="95"/>
      <c r="S2" s="95"/>
    </row>
    <row r="3">
      <c r="A3" s="124">
        <f>+'HM. Cửa thông phòng'!A3</f>
      </c>
      <c r="B3" s="124"/>
      <c r="C3" s="124"/>
      <c r="D3" s="208"/>
      <c r="E3" s="329"/>
      <c r="F3" s="329"/>
      <c r="G3" s="329"/>
      <c r="H3" s="192"/>
      <c r="I3" s="95"/>
      <c r="J3" s="95"/>
      <c r="K3" s="95"/>
      <c r="L3" s="95"/>
      <c r="M3" s="95"/>
      <c r="N3" s="95"/>
      <c r="O3" s="95"/>
      <c r="P3" s="95"/>
      <c r="Q3" s="95"/>
      <c r="R3" s="95"/>
      <c r="S3" s="95"/>
    </row>
    <row r="4">
      <c r="A4" s="329" t="str">
        <v>Hạng mục: Hệ thống điện</v>
      </c>
      <c r="B4" s="329"/>
      <c r="C4" s="329"/>
      <c r="D4" s="208"/>
      <c r="E4" s="329"/>
      <c r="F4" s="329"/>
      <c r="G4" s="329"/>
      <c r="H4" s="192"/>
      <c r="I4" s="95"/>
      <c r="J4" s="95"/>
      <c r="K4" s="95"/>
      <c r="L4" s="95"/>
      <c r="M4" s="95"/>
      <c r="N4" s="95"/>
      <c r="O4" s="95"/>
      <c r="P4" s="95"/>
      <c r="Q4" s="95"/>
      <c r="R4" s="95"/>
      <c r="S4" s="95"/>
    </row>
    <row r="5">
      <c r="A5" s="336"/>
      <c r="B5" s="334" t="str">
        <v>TỔNG CỘNG</v>
      </c>
      <c r="C5" s="331" t="str">
        <v>ĐVT</v>
      </c>
      <c r="D5" s="331" t="str">
        <v>SL</v>
      </c>
      <c r="E5" s="335" t="str">
        <v>Đơn Giá</v>
      </c>
      <c r="F5" s="333" t="str">
        <v>Thành tiền</v>
      </c>
      <c r="G5" s="332" t="str">
        <v>Tổng</v>
      </c>
      <c r="H5" s="330" t="str">
        <v>Tạm tính bán giao tính theo thực tế</v>
      </c>
      <c r="I5" s="95"/>
      <c r="J5" s="95"/>
      <c r="K5" s="95"/>
      <c r="L5" s="95"/>
      <c r="M5" s="95"/>
      <c r="N5" s="95"/>
      <c r="O5" s="95"/>
      <c r="P5" s="95"/>
      <c r="Q5" s="95"/>
      <c r="R5" s="95"/>
      <c r="S5" s="95"/>
    </row>
    <row r="6">
      <c r="A6" s="79" t="str">
        <v>I</v>
      </c>
      <c r="B6" s="337" t="str">
        <v>Hệ thống công tắc + Chiếu sáng</v>
      </c>
      <c r="C6" s="337"/>
      <c r="D6" s="79"/>
      <c r="E6" s="340"/>
      <c r="F6" s="339"/>
      <c r="G6" s="338">
        <f>SUM(G7:G33)</f>
      </c>
      <c r="H6" s="11" t="str">
        <v>Chưa bao gồm đèn trang trí Tầng 1</v>
      </c>
      <c r="I6" s="95"/>
      <c r="J6" s="95"/>
      <c r="K6" s="95"/>
      <c r="L6" s="95"/>
      <c r="M6" s="95"/>
      <c r="N6" s="95"/>
      <c r="O6" s="95"/>
      <c r="P6" s="95"/>
      <c r="Q6" s="95"/>
      <c r="R6" s="95"/>
      <c r="S6" s="95"/>
    </row>
    <row r="7">
      <c r="A7" s="7">
        <v>1</v>
      </c>
      <c r="B7" s="8" t="str">
        <v>Đèn Bridgelux Mỹ spotlight 4000K &amp; 3500K</v>
      </c>
      <c r="C7" s="11" t="str">
        <v>cái</v>
      </c>
      <c r="D7" s="7">
        <f>+60+11</f>
      </c>
      <c r="E7" s="10">
        <v>289000</v>
      </c>
      <c r="F7" s="10">
        <f>E7*D7</f>
      </c>
      <c r="G7" s="11">
        <f>F7</f>
      </c>
      <c r="H7" s="66" t="str">
        <v>Bridgelux là thương hiệu LED hàng đầu của Mỹ, chuyên sản xuất và cung cấp các sản phẩm LED chất lượng cao và hiệu suất cao cho ứng dụng chiếu sáng. Được thành lập từ năm 2002, Bridgelux nổi tiếng với công nghệ tiên tiến và cam kết đổi mới, mang đến cho khách hàng những sản phẩm chiếu sáng hiệu quả năng lượng và thân thiện với môi trường.</v>
      </c>
      <c r="I7" s="95"/>
      <c r="J7" s="95"/>
      <c r="K7" s="95"/>
      <c r="L7" s="95"/>
      <c r="M7" s="95"/>
      <c r="N7" s="95"/>
      <c r="O7" s="95"/>
      <c r="P7" s="95"/>
      <c r="Q7" s="95"/>
      <c r="R7" s="95"/>
      <c r="S7" s="95"/>
    </row>
    <row customHeight="true" ht="44" r="8">
      <c r="A8" s="7">
        <v>2</v>
      </c>
      <c r="B8" s="8" t="str">
        <v>Đèn Bridgelux Mỹ spotlight 3500K loại chống ẩm</v>
      </c>
      <c r="C8" s="11" t="str">
        <v>cái</v>
      </c>
      <c r="D8" s="7">
        <v>7</v>
      </c>
      <c r="E8" s="10">
        <v>220000</v>
      </c>
      <c r="F8" s="10">
        <f>E8*D8</f>
      </c>
      <c r="G8" s="11">
        <f>F8</f>
      </c>
      <c r="H8" s="66"/>
      <c r="I8" s="95"/>
      <c r="J8" s="95"/>
      <c r="K8" s="95"/>
      <c r="L8" s="95"/>
      <c r="M8" s="95"/>
      <c r="N8" s="95"/>
      <c r="O8" s="95"/>
      <c r="P8" s="95"/>
      <c r="Q8" s="95"/>
      <c r="R8" s="95"/>
      <c r="S8" s="95"/>
    </row>
    <row customHeight="true" ht="32" r="9">
      <c r="A9" s="7">
        <v>3</v>
      </c>
      <c r="B9" s="8" t="str">
        <v>Đèn ống bơ ngoài trời</v>
      </c>
      <c r="C9" s="11" t="str">
        <v>cái</v>
      </c>
      <c r="D9" s="7">
        <v>4</v>
      </c>
      <c r="E9" s="10">
        <v>220000</v>
      </c>
      <c r="F9" s="10">
        <f>E9*D9</f>
      </c>
      <c r="G9" s="11">
        <f>F9</f>
      </c>
      <c r="H9" s="66"/>
      <c r="I9" s="95"/>
      <c r="J9" s="95"/>
      <c r="K9" s="95"/>
      <c r="L9" s="95"/>
      <c r="M9" s="95"/>
      <c r="N9" s="95"/>
      <c r="O9" s="95"/>
      <c r="P9" s="95"/>
      <c r="Q9" s="95"/>
      <c r="R9" s="95"/>
      <c r="S9" s="95"/>
    </row>
    <row customHeight="true" ht="32" r="10">
      <c r="A10" s="7">
        <v>4</v>
      </c>
      <c r="B10" s="8" t="str">
        <v>Đèn Bridgelux Mỹ spotlight 3500K loại nhỏ</v>
      </c>
      <c r="C10" s="11" t="str">
        <v>cái</v>
      </c>
      <c r="D10" s="7">
        <v>9</v>
      </c>
      <c r="E10" s="10">
        <v>189000</v>
      </c>
      <c r="F10" s="10">
        <f>E10*D10</f>
      </c>
      <c r="G10" s="11">
        <f>F10</f>
      </c>
      <c r="H10" s="66"/>
      <c r="I10" s="95"/>
      <c r="J10" s="95"/>
      <c r="K10" s="95"/>
      <c r="L10" s="95"/>
      <c r="M10" s="95"/>
      <c r="N10" s="95"/>
      <c r="O10" s="95"/>
      <c r="P10" s="95"/>
      <c r="Q10" s="95"/>
      <c r="R10" s="95"/>
      <c r="S10" s="95"/>
    </row>
    <row customHeight="true" ht="32" r="11">
      <c r="A11" s="7">
        <v>5</v>
      </c>
      <c r="B11" s="8" t="str">
        <v>Đèn chiếu sáng cầu thang nhập khẩu</v>
      </c>
      <c r="C11" s="11" t="str">
        <v>cái</v>
      </c>
      <c r="D11" s="7">
        <v>4</v>
      </c>
      <c r="E11" s="10">
        <v>350000</v>
      </c>
      <c r="F11" s="10">
        <f>E11*D11</f>
      </c>
      <c r="G11" s="11">
        <f>F11</f>
      </c>
      <c r="H11" s="66"/>
      <c r="I11" s="95"/>
      <c r="J11" s="95"/>
      <c r="K11" s="95"/>
      <c r="L11" s="95"/>
      <c r="M11" s="95"/>
      <c r="N11" s="95"/>
      <c r="O11" s="95"/>
      <c r="P11" s="95"/>
      <c r="Q11" s="95"/>
      <c r="R11" s="95"/>
      <c r="S11" s="95"/>
    </row>
    <row customHeight="true" ht="32" r="12">
      <c r="A12" s="7">
        <v>6</v>
      </c>
      <c r="B12" s="8" t="str">
        <v>Đèn led chiếu sáng ngoài trời</v>
      </c>
      <c r="C12" s="11" t="str">
        <v>cái</v>
      </c>
      <c r="D12" s="7">
        <v>3</v>
      </c>
      <c r="E12" s="10">
        <v>350000</v>
      </c>
      <c r="F12" s="10">
        <f>E12*D12</f>
      </c>
      <c r="G12" s="11">
        <f>F12</f>
      </c>
      <c r="H12" s="66"/>
      <c r="I12" s="95"/>
      <c r="J12" s="95"/>
      <c r="K12" s="95"/>
      <c r="L12" s="95"/>
      <c r="M12" s="95"/>
      <c r="N12" s="95"/>
      <c r="O12" s="95"/>
      <c r="P12" s="95"/>
      <c r="Q12" s="95"/>
      <c r="R12" s="95"/>
      <c r="S12" s="95"/>
    </row>
    <row customHeight="true" ht="32" r="13">
      <c r="A13" s="7">
        <v>7</v>
      </c>
      <c r="B13" s="8" t="str">
        <v>Đèn led trần</v>
      </c>
      <c r="C13" s="11" t="str">
        <v>md</v>
      </c>
      <c r="D13" s="7">
        <v>34</v>
      </c>
      <c r="E13" s="10">
        <v>160000</v>
      </c>
      <c r="F13" s="10">
        <f>E13*D13</f>
      </c>
      <c r="G13" s="11">
        <f>F13</f>
      </c>
      <c r="H13" s="66"/>
      <c r="I13" s="95"/>
      <c r="J13" s="95"/>
      <c r="K13" s="95"/>
      <c r="L13" s="95"/>
      <c r="M13" s="95"/>
      <c r="N13" s="95"/>
      <c r="O13" s="95"/>
      <c r="P13" s="95"/>
      <c r="Q13" s="95"/>
      <c r="R13" s="95"/>
      <c r="S13" s="95"/>
    </row>
    <row customHeight="true" ht="32" r="14">
      <c r="A14" s="7">
        <v>8</v>
      </c>
      <c r="B14" s="8" t="str">
        <v>Ổ cắm điện Legrand Pháp chính hãng</v>
      </c>
      <c r="C14" s="11" t="str">
        <v>cái</v>
      </c>
      <c r="D14" s="7">
        <f>+26+2+10</f>
      </c>
      <c r="E14" s="10">
        <v>145000</v>
      </c>
      <c r="F14" s="10">
        <f>E14*D14</f>
      </c>
      <c r="G14" s="11">
        <f>F14</f>
      </c>
      <c r="H14" s="7" t="str" xml:space="preserve">
        <v>Thương hiệu Legrand là của nước Pháp. Tập đoàn này chuyên cung cấp các sản phẩm và hệ thống lắp đặt điện và mạng thông tin, được thành lập từ năm 1860 tại Limoges, Pháp. </v>
      </c>
      <c r="I14" s="95"/>
      <c r="J14" s="95"/>
      <c r="K14" s="95"/>
      <c r="L14" s="95"/>
      <c r="M14" s="95"/>
      <c r="N14" s="95"/>
      <c r="O14" s="95"/>
      <c r="P14" s="95"/>
      <c r="Q14" s="95"/>
      <c r="R14" s="95"/>
      <c r="S14" s="95"/>
    </row>
    <row customHeight="true" ht="33" r="15">
      <c r="A15" s="7">
        <v>9</v>
      </c>
      <c r="B15" s="8" t="str">
        <v>Ổ cắm điện Legrand Pháp chính hãng loại chống nước</v>
      </c>
      <c r="C15" s="11" t="str">
        <v>cái</v>
      </c>
      <c r="D15" s="7">
        <v>5</v>
      </c>
      <c r="E15" s="10">
        <v>145000</v>
      </c>
      <c r="F15" s="10">
        <f>E15*D15</f>
      </c>
      <c r="G15" s="11">
        <f>F15</f>
      </c>
      <c r="H15" s="7"/>
      <c r="I15" s="95"/>
      <c r="J15" s="95"/>
      <c r="K15" s="95"/>
      <c r="L15" s="95"/>
      <c r="M15" s="95"/>
      <c r="N15" s="95"/>
      <c r="O15" s="95"/>
      <c r="P15" s="95"/>
      <c r="Q15" s="95"/>
      <c r="R15" s="95"/>
      <c r="S15" s="95"/>
    </row>
    <row customHeight="true" ht="33" r="16">
      <c r="A16" s="7">
        <v>10</v>
      </c>
      <c r="B16" s="328" t="str">
        <v>Công tắc đơn 1 chiều Legrand Pháp</v>
      </c>
      <c r="C16" s="11" t="str">
        <v>cái</v>
      </c>
      <c r="D16" s="7">
        <v>10</v>
      </c>
      <c r="E16" s="10">
        <v>145000</v>
      </c>
      <c r="F16" s="10">
        <f>E16*D16</f>
      </c>
      <c r="G16" s="11">
        <f>F16</f>
      </c>
      <c r="H16" s="7"/>
      <c r="I16" s="95"/>
      <c r="J16" s="95"/>
      <c r="K16" s="95"/>
      <c r="L16" s="95"/>
      <c r="M16" s="95"/>
      <c r="N16" s="95"/>
      <c r="O16" s="95"/>
      <c r="P16" s="95"/>
      <c r="Q16" s="95"/>
      <c r="R16" s="95"/>
      <c r="S16" s="95"/>
    </row>
    <row customHeight="true" ht="33" r="17">
      <c r="A17" s="7">
        <v>11</v>
      </c>
      <c r="B17" s="328" t="str">
        <v>Công tắc đôi 1 chiều Legrand Pháp</v>
      </c>
      <c r="C17" s="11" t="str">
        <v>cái</v>
      </c>
      <c r="D17" s="7">
        <v>5</v>
      </c>
      <c r="E17" s="10">
        <v>145000</v>
      </c>
      <c r="F17" s="10">
        <f>E17*D17</f>
      </c>
      <c r="G17" s="11">
        <f>F17</f>
      </c>
      <c r="H17" s="7"/>
      <c r="I17" s="95"/>
      <c r="J17" s="95"/>
      <c r="K17" s="95"/>
      <c r="L17" s="95"/>
      <c r="M17" s="95"/>
      <c r="N17" s="95"/>
      <c r="O17" s="95"/>
      <c r="P17" s="95"/>
      <c r="Q17" s="95"/>
      <c r="R17" s="95"/>
      <c r="S17" s="95"/>
    </row>
    <row customHeight="true" ht="33" r="18">
      <c r="A18" s="7">
        <v>12</v>
      </c>
      <c r="B18" s="328" t="str">
        <v>Công tắc ba 1 chiều Legrand Pháp</v>
      </c>
      <c r="C18" s="11" t="str">
        <v>cái</v>
      </c>
      <c r="D18" s="7">
        <v>4</v>
      </c>
      <c r="E18" s="10">
        <v>145000</v>
      </c>
      <c r="F18" s="10">
        <f>E18*D18</f>
      </c>
      <c r="G18" s="11">
        <f>F18</f>
      </c>
      <c r="H18" s="7"/>
      <c r="I18" s="95"/>
      <c r="J18" s="95"/>
      <c r="K18" s="95"/>
      <c r="L18" s="95"/>
      <c r="M18" s="95"/>
      <c r="N18" s="95"/>
      <c r="O18" s="95"/>
      <c r="P18" s="95"/>
      <c r="Q18" s="95"/>
      <c r="R18" s="95"/>
      <c r="S18" s="95"/>
    </row>
    <row customHeight="true" ht="33" r="19">
      <c r="A19" s="7">
        <v>13</v>
      </c>
      <c r="B19" s="328" t="str">
        <v>Công tắc đơn 2 chiều Legrand Pháp</v>
      </c>
      <c r="C19" s="11" t="str">
        <v>cái</v>
      </c>
      <c r="D19" s="7">
        <v>12</v>
      </c>
      <c r="E19" s="10">
        <v>175000</v>
      </c>
      <c r="F19" s="10">
        <f>E19*D19</f>
      </c>
      <c r="G19" s="11">
        <f>F19</f>
      </c>
      <c r="H19" s="7"/>
      <c r="I19" s="95"/>
      <c r="J19" s="95"/>
      <c r="K19" s="95"/>
      <c r="L19" s="95"/>
      <c r="M19" s="95"/>
      <c r="N19" s="95"/>
      <c r="O19" s="95"/>
      <c r="P19" s="95"/>
      <c r="Q19" s="95"/>
      <c r="R19" s="95"/>
      <c r="S19" s="95"/>
    </row>
    <row customHeight="true" ht="33" r="20">
      <c r="A20" s="7">
        <v>14</v>
      </c>
      <c r="B20" s="328" t="str">
        <v>Công tắc đôi 2 chiều Legrand Pháp</v>
      </c>
      <c r="C20" s="11" t="str">
        <v>cái</v>
      </c>
      <c r="D20" s="7">
        <v>7</v>
      </c>
      <c r="E20" s="10">
        <v>175000</v>
      </c>
      <c r="F20" s="10">
        <f>E20*D20</f>
      </c>
      <c r="G20" s="11">
        <f>F20</f>
      </c>
      <c r="H20" s="7"/>
      <c r="I20" s="95"/>
      <c r="J20" s="95"/>
      <c r="K20" s="95"/>
      <c r="L20" s="95"/>
      <c r="M20" s="95"/>
      <c r="N20" s="95"/>
      <c r="O20" s="95"/>
      <c r="P20" s="95"/>
      <c r="Q20" s="95"/>
      <c r="R20" s="95"/>
      <c r="S20" s="95"/>
    </row>
    <row customHeight="true" ht="26" r="21">
      <c r="A21" s="7">
        <v>15</v>
      </c>
      <c r="B21" s="8" t="str">
        <v>Tủ điện tổng</v>
      </c>
      <c r="C21" s="11" t="str">
        <v>tủ</v>
      </c>
      <c r="D21" s="11">
        <v>1</v>
      </c>
      <c r="E21" s="25"/>
      <c r="F21" s="10"/>
      <c r="G21" s="11"/>
      <c r="H21" s="7" t="str">
        <v>Đã kèm theo đơn giá hạng mục điện nước</v>
      </c>
      <c r="I21" s="95"/>
      <c r="J21" s="95"/>
      <c r="K21" s="95"/>
      <c r="L21" s="95"/>
      <c r="M21" s="95"/>
      <c r="N21" s="95"/>
      <c r="O21" s="95"/>
      <c r="P21" s="95"/>
      <c r="Q21" s="95"/>
      <c r="R21" s="95"/>
      <c r="S21" s="95"/>
    </row>
    <row customHeight="true" ht="26" r="22">
      <c r="A22" s="7">
        <v>16</v>
      </c>
      <c r="B22" s="8" t="str">
        <v>Tủ điện âm tường 12 module</v>
      </c>
      <c r="C22" s="11" t="str">
        <v>tủ</v>
      </c>
      <c r="D22" s="11">
        <v>2</v>
      </c>
      <c r="E22" s="25"/>
      <c r="F22" s="10"/>
      <c r="G22" s="11"/>
      <c r="H22" s="7"/>
      <c r="I22" s="95"/>
      <c r="J22" s="95"/>
      <c r="K22" s="95"/>
      <c r="L22" s="95"/>
      <c r="M22" s="95"/>
      <c r="N22" s="95"/>
      <c r="O22" s="95"/>
      <c r="P22" s="95"/>
      <c r="Q22" s="95"/>
      <c r="R22" s="95"/>
      <c r="S22" s="95"/>
    </row>
    <row customHeight="true" ht="26" r="23">
      <c r="A23" s="7">
        <v>17</v>
      </c>
      <c r="B23" s="8" t="str">
        <v>Tủ điện âm tường loại 8 Module</v>
      </c>
      <c r="C23" s="11" t="str">
        <v>tủ</v>
      </c>
      <c r="D23" s="11">
        <v>1</v>
      </c>
      <c r="E23" s="25"/>
      <c r="F23" s="10"/>
      <c r="G23" s="11"/>
      <c r="H23" s="7"/>
      <c r="I23" s="95"/>
      <c r="J23" s="95"/>
      <c r="K23" s="95"/>
      <c r="L23" s="95"/>
      <c r="M23" s="95"/>
      <c r="N23" s="95"/>
      <c r="O23" s="95"/>
      <c r="P23" s="95"/>
      <c r="Q23" s="95"/>
      <c r="R23" s="95"/>
      <c r="S23" s="95"/>
    </row>
    <row customHeight="true" ht="26" r="24">
      <c r="A24" s="7">
        <v>18</v>
      </c>
      <c r="B24" s="8" t="str">
        <v>Hộp điện tầng</v>
      </c>
      <c r="C24" s="11" t="str">
        <v>hộp</v>
      </c>
      <c r="D24" s="11">
        <v>3</v>
      </c>
      <c r="E24" s="25"/>
      <c r="F24" s="10"/>
      <c r="G24" s="11"/>
      <c r="H24" s="7"/>
      <c r="I24" s="95"/>
      <c r="J24" s="95"/>
      <c r="K24" s="95"/>
      <c r="L24" s="95"/>
      <c r="M24" s="95"/>
      <c r="N24" s="95"/>
      <c r="O24" s="95"/>
      <c r="P24" s="95"/>
      <c r="Q24" s="95"/>
      <c r="R24" s="95"/>
      <c r="S24" s="95"/>
    </row>
    <row customHeight="true" ht="28" r="25">
      <c r="A25" s="7">
        <v>19</v>
      </c>
      <c r="B25" s="8" t="str">
        <v>Tủ điện mạng, cacmera</v>
      </c>
      <c r="C25" s="11" t="str">
        <v>tủ</v>
      </c>
      <c r="D25" s="11">
        <v>1</v>
      </c>
      <c r="E25" s="25"/>
      <c r="F25" s="10"/>
      <c r="G25" s="11"/>
      <c r="H25" s="7"/>
      <c r="I25" s="95"/>
      <c r="J25" s="95"/>
      <c r="K25" s="95"/>
      <c r="L25" s="95"/>
      <c r="M25" s="95"/>
      <c r="N25" s="95"/>
      <c r="O25" s="95"/>
      <c r="P25" s="95"/>
      <c r="Q25" s="95"/>
      <c r="R25" s="95"/>
      <c r="S25" s="95"/>
    </row>
    <row r="26">
      <c r="A26" s="7">
        <v>20</v>
      </c>
      <c r="B26" s="26" t="str">
        <v>Aptomat loại MCB 3P 50A 15kA</v>
      </c>
      <c r="C26" s="11" t="str">
        <v>cái</v>
      </c>
      <c r="D26" s="7">
        <v>1</v>
      </c>
      <c r="E26" s="25">
        <v>550000</v>
      </c>
      <c r="F26" s="10">
        <f>E26*D26</f>
      </c>
      <c r="G26" s="11">
        <f>F26</f>
      </c>
      <c r="H26" s="11"/>
      <c r="I26" s="95"/>
      <c r="J26" s="95"/>
      <c r="K26" s="95"/>
      <c r="L26" s="95"/>
      <c r="M26" s="95"/>
      <c r="N26" s="95"/>
      <c r="O26" s="95"/>
      <c r="P26" s="95"/>
      <c r="Q26" s="95"/>
      <c r="R26" s="95"/>
      <c r="S26" s="95"/>
    </row>
    <row r="27">
      <c r="A27" s="7">
        <v>21</v>
      </c>
      <c r="B27" s="26" t="str">
        <v>Aptomat loại MCB 3P 32A 10kA</v>
      </c>
      <c r="C27" s="11" t="str">
        <v>cái</v>
      </c>
      <c r="D27" s="7">
        <v>1</v>
      </c>
      <c r="E27" s="25">
        <v>350000</v>
      </c>
      <c r="F27" s="10">
        <f>E27*D27</f>
      </c>
      <c r="G27" s="11">
        <f>F27</f>
      </c>
      <c r="H27" s="11"/>
      <c r="I27" s="95"/>
      <c r="J27" s="95"/>
      <c r="K27" s="95"/>
      <c r="L27" s="95"/>
      <c r="M27" s="95"/>
      <c r="N27" s="95"/>
      <c r="O27" s="95"/>
      <c r="P27" s="95"/>
      <c r="Q27" s="95"/>
      <c r="R27" s="95"/>
      <c r="S27" s="95"/>
    </row>
    <row r="28">
      <c r="A28" s="7">
        <v>22</v>
      </c>
      <c r="B28" s="341" t="str">
        <v>Aptomat loại MCB 2P 40A 10kA</v>
      </c>
      <c r="C28" s="11" t="str">
        <v>cái</v>
      </c>
      <c r="D28" s="7">
        <v>4</v>
      </c>
      <c r="E28" s="25">
        <v>220000</v>
      </c>
      <c r="F28" s="10">
        <f>E28*D28</f>
      </c>
      <c r="G28" s="11">
        <f>F28</f>
      </c>
      <c r="H28" s="11"/>
      <c r="I28" s="95"/>
      <c r="J28" s="95"/>
      <c r="K28" s="95"/>
      <c r="L28" s="95"/>
      <c r="M28" s="95"/>
      <c r="N28" s="95"/>
      <c r="O28" s="95"/>
      <c r="P28" s="95"/>
      <c r="Q28" s="95"/>
      <c r="R28" s="95"/>
      <c r="S28" s="95"/>
    </row>
    <row customHeight="true" ht="38" r="29">
      <c r="A29" s="7">
        <v>23</v>
      </c>
      <c r="B29" s="26" t="str">
        <v>Aptomat loại MCB 2P 25A 10kA</v>
      </c>
      <c r="C29" s="11" t="str">
        <v>cái</v>
      </c>
      <c r="D29" s="7">
        <v>2</v>
      </c>
      <c r="E29" s="25">
        <v>220000</v>
      </c>
      <c r="F29" s="10">
        <f>E29*D29</f>
      </c>
      <c r="G29" s="11">
        <f>F29</f>
      </c>
      <c r="H29" s="11"/>
      <c r="I29" s="95"/>
      <c r="J29" s="95"/>
      <c r="K29" s="95"/>
      <c r="L29" s="95"/>
      <c r="M29" s="95"/>
      <c r="N29" s="95"/>
      <c r="O29" s="95"/>
      <c r="P29" s="95"/>
      <c r="Q29" s="95"/>
      <c r="R29" s="95"/>
      <c r="S29" s="95"/>
    </row>
    <row r="30">
      <c r="A30" s="7">
        <v>24</v>
      </c>
      <c r="B30" s="26" t="str">
        <v>Aptomat loại MCB 1P 32A 6kA</v>
      </c>
      <c r="C30" s="11" t="str">
        <v>cái</v>
      </c>
      <c r="D30" s="7">
        <v>1</v>
      </c>
      <c r="E30" s="25">
        <v>130000</v>
      </c>
      <c r="F30" s="10">
        <f>E30*D30</f>
      </c>
      <c r="G30" s="11">
        <f>F30</f>
      </c>
      <c r="H30" s="11"/>
      <c r="I30" s="95"/>
      <c r="J30" s="95"/>
      <c r="K30" s="95"/>
      <c r="L30" s="95"/>
      <c r="M30" s="95"/>
      <c r="N30" s="95"/>
      <c r="O30" s="95"/>
      <c r="P30" s="95"/>
      <c r="Q30" s="95"/>
      <c r="R30" s="95"/>
      <c r="S30" s="95"/>
    </row>
    <row r="31">
      <c r="A31" s="7">
        <v>25</v>
      </c>
      <c r="B31" s="26" t="str">
        <v>Aptomat loại MCB 1P 20A 6kA</v>
      </c>
      <c r="C31" s="11" t="str">
        <v>cái</v>
      </c>
      <c r="D31" s="7">
        <v>14</v>
      </c>
      <c r="E31" s="25">
        <v>120000</v>
      </c>
      <c r="F31" s="10">
        <f>E31*D31</f>
      </c>
      <c r="G31" s="11">
        <f>F31</f>
      </c>
      <c r="H31" s="11"/>
      <c r="I31" s="95"/>
      <c r="J31" s="95"/>
      <c r="K31" s="95"/>
      <c r="L31" s="95"/>
      <c r="M31" s="95"/>
      <c r="N31" s="95"/>
      <c r="O31" s="95"/>
      <c r="P31" s="95"/>
      <c r="Q31" s="95"/>
      <c r="R31" s="95"/>
      <c r="S31" s="95"/>
    </row>
    <row r="32">
      <c r="A32" s="7">
        <v>26</v>
      </c>
      <c r="B32" s="26" t="str">
        <v>Aptomat loại MCB 1P 10A 6kA</v>
      </c>
      <c r="C32" s="11" t="str">
        <v>cái</v>
      </c>
      <c r="D32" s="7">
        <v>3</v>
      </c>
      <c r="E32" s="26">
        <v>120000</v>
      </c>
      <c r="F32" s="10">
        <f>E32*D32</f>
      </c>
      <c r="G32" s="11">
        <f>F32</f>
      </c>
      <c r="H32" s="11"/>
      <c r="I32" s="95"/>
      <c r="J32" s="95"/>
      <c r="K32" s="95"/>
      <c r="L32" s="95"/>
      <c r="M32" s="95"/>
      <c r="N32" s="95"/>
      <c r="O32" s="95"/>
      <c r="P32" s="95"/>
      <c r="Q32" s="95"/>
      <c r="R32" s="95"/>
      <c r="S32" s="95"/>
    </row>
    <row r="33">
      <c r="A33" s="7">
        <v>27</v>
      </c>
      <c r="B33" s="26" t="str">
        <v>Aptomat loại RCBO 1P+N 20A 30mA</v>
      </c>
      <c r="C33" s="11" t="str">
        <v>cái</v>
      </c>
      <c r="D33" s="7">
        <v>3</v>
      </c>
      <c r="E33" s="26">
        <v>790000</v>
      </c>
      <c r="F33" s="10">
        <f>E33*D33</f>
      </c>
      <c r="G33" s="11">
        <f>F33</f>
      </c>
      <c r="H33" s="11"/>
      <c r="I33" s="95"/>
      <c r="J33" s="95"/>
      <c r="K33" s="95"/>
      <c r="L33" s="95"/>
      <c r="M33" s="95"/>
      <c r="N33" s="95"/>
      <c r="O33" s="95"/>
      <c r="P33" s="95"/>
      <c r="Q33" s="95"/>
      <c r="R33" s="95"/>
      <c r="S33" s="95"/>
    </row>
    <row r="34">
      <c r="A34" s="95"/>
      <c r="B34" s="95"/>
      <c r="C34" s="95"/>
      <c r="D34" s="327"/>
      <c r="E34" s="95"/>
      <c r="F34" s="95"/>
      <c r="G34" s="95"/>
      <c r="H34" s="95"/>
      <c r="I34" s="95"/>
      <c r="J34" s="95"/>
      <c r="K34" s="95"/>
      <c r="L34" s="95"/>
      <c r="M34" s="95"/>
      <c r="N34" s="95"/>
      <c r="O34" s="95"/>
      <c r="P34" s="95"/>
      <c r="Q34" s="95"/>
      <c r="R34" s="95"/>
      <c r="S34" s="95"/>
    </row>
    <row r="35">
      <c r="A35" s="95"/>
      <c r="B35" s="95"/>
      <c r="C35" s="95"/>
      <c r="D35" s="327"/>
      <c r="E35" s="95"/>
      <c r="F35" s="95"/>
      <c r="G35" s="95"/>
      <c r="H35" s="95"/>
      <c r="I35" s="95"/>
      <c r="J35" s="95"/>
      <c r="K35" s="95"/>
      <c r="L35" s="95"/>
      <c r="M35" s="95"/>
      <c r="N35" s="95"/>
      <c r="O35" s="95"/>
      <c r="P35" s="95"/>
      <c r="Q35" s="95"/>
      <c r="R35" s="95"/>
      <c r="S35" s="95"/>
    </row>
    <row r="36">
      <c r="A36" s="95"/>
      <c r="B36" s="95"/>
      <c r="C36" s="95"/>
      <c r="D36" s="327"/>
      <c r="E36" s="95"/>
      <c r="F36" s="95"/>
      <c r="G36" s="95"/>
      <c r="H36" s="95"/>
      <c r="I36" s="95"/>
      <c r="J36" s="95"/>
      <c r="K36" s="95"/>
      <c r="L36" s="95"/>
      <c r="M36" s="95"/>
      <c r="N36" s="95"/>
      <c r="O36" s="95"/>
      <c r="P36" s="95"/>
      <c r="Q36" s="95"/>
      <c r="R36" s="95"/>
      <c r="S36" s="95"/>
    </row>
    <row r="37">
      <c r="A37" s="95"/>
      <c r="B37" s="95"/>
      <c r="C37" s="95"/>
      <c r="D37" s="327"/>
      <c r="E37" s="95"/>
      <c r="F37" s="95"/>
      <c r="G37" s="95"/>
      <c r="H37" s="95"/>
      <c r="I37" s="95"/>
      <c r="J37" s="95"/>
      <c r="K37" s="95"/>
      <c r="L37" s="95"/>
      <c r="M37" s="95"/>
      <c r="N37" s="95"/>
      <c r="O37" s="95"/>
      <c r="P37" s="95"/>
      <c r="Q37" s="95"/>
      <c r="R37" s="95"/>
      <c r="S37" s="95"/>
    </row>
    <row r="38">
      <c r="A38" s="95"/>
      <c r="B38" s="95"/>
      <c r="C38" s="95"/>
      <c r="D38" s="327"/>
      <c r="E38" s="95"/>
      <c r="F38" s="95"/>
      <c r="G38" s="95"/>
      <c r="H38" s="95"/>
      <c r="I38" s="95"/>
      <c r="J38" s="95"/>
      <c r="K38" s="95"/>
      <c r="L38" s="95"/>
      <c r="M38" s="95"/>
      <c r="N38" s="95"/>
      <c r="O38" s="95"/>
      <c r="P38" s="95"/>
      <c r="Q38" s="95"/>
      <c r="R38" s="95"/>
      <c r="S38" s="95"/>
    </row>
    <row r="39">
      <c r="A39" s="95"/>
      <c r="B39" s="95"/>
      <c r="C39" s="95"/>
      <c r="D39" s="327"/>
      <c r="E39" s="95"/>
      <c r="F39" s="95"/>
      <c r="G39" s="95"/>
      <c r="H39" s="95"/>
      <c r="I39" s="95"/>
      <c r="J39" s="95"/>
      <c r="K39" s="95"/>
      <c r="L39" s="95"/>
      <c r="M39" s="95"/>
      <c r="N39" s="95"/>
      <c r="O39" s="95"/>
      <c r="P39" s="95"/>
      <c r="Q39" s="95"/>
      <c r="R39" s="95"/>
      <c r="S39" s="95"/>
    </row>
    <row r="40">
      <c r="A40" s="95"/>
      <c r="B40" s="95"/>
      <c r="C40" s="95"/>
      <c r="D40" s="327"/>
      <c r="E40" s="95"/>
      <c r="F40" s="95"/>
      <c r="G40" s="95"/>
      <c r="H40" s="95"/>
      <c r="I40" s="95"/>
      <c r="J40" s="95"/>
      <c r="K40" s="95"/>
      <c r="L40" s="95"/>
      <c r="M40" s="95"/>
      <c r="N40" s="95"/>
      <c r="O40" s="95"/>
      <c r="P40" s="95"/>
      <c r="Q40" s="95"/>
      <c r="R40" s="95"/>
      <c r="S40" s="95"/>
    </row>
    <row r="41">
      <c r="A41" s="95"/>
      <c r="B41" s="95"/>
      <c r="C41" s="95"/>
      <c r="D41" s="327"/>
      <c r="E41" s="95"/>
      <c r="F41" s="95"/>
      <c r="G41" s="95"/>
      <c r="H41" s="95"/>
      <c r="I41" s="95"/>
      <c r="J41" s="95"/>
      <c r="K41" s="95"/>
      <c r="L41" s="95"/>
      <c r="M41" s="95"/>
      <c r="N41" s="95"/>
      <c r="O41" s="95"/>
      <c r="P41" s="95"/>
      <c r="Q41" s="95"/>
      <c r="R41" s="95"/>
      <c r="S41" s="95"/>
    </row>
    <row r="42">
      <c r="A42" s="95"/>
      <c r="B42" s="95"/>
      <c r="C42" s="95"/>
      <c r="D42" s="327"/>
      <c r="E42" s="95"/>
      <c r="F42" s="95"/>
      <c r="G42" s="95"/>
      <c r="H42" s="95"/>
      <c r="I42" s="95"/>
      <c r="J42" s="95"/>
      <c r="K42" s="95"/>
      <c r="L42" s="95"/>
      <c r="M42" s="95"/>
      <c r="N42" s="95"/>
      <c r="O42" s="95"/>
      <c r="P42" s="95"/>
      <c r="Q42" s="95"/>
      <c r="R42" s="95"/>
      <c r="S42" s="95"/>
    </row>
    <row r="43">
      <c r="A43" s="95"/>
      <c r="B43" s="95"/>
      <c r="C43" s="95"/>
      <c r="D43" s="327"/>
      <c r="E43" s="95"/>
      <c r="F43" s="95"/>
      <c r="G43" s="95"/>
      <c r="H43" s="95"/>
      <c r="I43" s="95"/>
      <c r="J43" s="95"/>
      <c r="K43" s="95"/>
      <c r="L43" s="95"/>
      <c r="M43" s="95"/>
      <c r="N43" s="95"/>
      <c r="O43" s="95"/>
      <c r="P43" s="95"/>
      <c r="Q43" s="95"/>
      <c r="R43" s="95"/>
      <c r="S43" s="95"/>
    </row>
    <row r="44">
      <c r="A44" s="95"/>
      <c r="B44" s="95"/>
      <c r="C44" s="95"/>
      <c r="D44" s="327"/>
      <c r="E44" s="95"/>
      <c r="F44" s="95"/>
      <c r="G44" s="95"/>
      <c r="H44" s="95"/>
      <c r="I44" s="95"/>
      <c r="J44" s="95"/>
      <c r="K44" s="95"/>
      <c r="L44" s="95"/>
      <c r="M44" s="95"/>
      <c r="N44" s="95"/>
      <c r="O44" s="95"/>
      <c r="P44" s="95"/>
      <c r="Q44" s="95"/>
      <c r="R44" s="95"/>
      <c r="S44" s="95"/>
    </row>
    <row r="45">
      <c r="A45" s="95"/>
      <c r="B45" s="95"/>
      <c r="C45" s="95"/>
      <c r="D45" s="327"/>
      <c r="E45" s="95"/>
      <c r="F45" s="95"/>
      <c r="G45" s="95"/>
      <c r="H45" s="95"/>
      <c r="I45" s="95"/>
      <c r="J45" s="95"/>
      <c r="K45" s="95"/>
      <c r="L45" s="95"/>
      <c r="M45" s="95"/>
      <c r="N45" s="95"/>
      <c r="O45" s="95"/>
      <c r="P45" s="95"/>
      <c r="Q45" s="95"/>
      <c r="R45" s="95"/>
      <c r="S45" s="95"/>
    </row>
    <row r="46">
      <c r="A46" s="95"/>
      <c r="B46" s="95"/>
      <c r="C46" s="95"/>
      <c r="D46" s="327"/>
      <c r="E46" s="95"/>
      <c r="F46" s="95"/>
      <c r="G46" s="95"/>
      <c r="H46" s="95"/>
      <c r="I46" s="95"/>
      <c r="J46" s="95"/>
      <c r="K46" s="95"/>
      <c r="L46" s="95"/>
      <c r="M46" s="95"/>
      <c r="N46" s="95"/>
      <c r="O46" s="95"/>
      <c r="P46" s="95"/>
      <c r="Q46" s="95"/>
      <c r="R46" s="95"/>
      <c r="S46" s="95"/>
    </row>
    <row r="47">
      <c r="A47" s="95"/>
      <c r="B47" s="95"/>
      <c r="C47" s="95"/>
      <c r="D47" s="327"/>
      <c r="E47" s="95"/>
      <c r="F47" s="95"/>
      <c r="G47" s="95"/>
      <c r="H47" s="95"/>
      <c r="I47" s="95"/>
      <c r="J47" s="95"/>
      <c r="K47" s="95"/>
      <c r="L47" s="95"/>
      <c r="M47" s="95"/>
      <c r="N47" s="95"/>
      <c r="O47" s="95"/>
      <c r="P47" s="95"/>
      <c r="Q47" s="95"/>
      <c r="R47" s="95"/>
      <c r="S47" s="95"/>
    </row>
    <row r="48">
      <c r="A48" s="95"/>
      <c r="B48" s="95"/>
      <c r="C48" s="95"/>
      <c r="D48" s="327"/>
      <c r="E48" s="95"/>
      <c r="F48" s="95"/>
      <c r="G48" s="95"/>
      <c r="H48" s="95"/>
      <c r="I48" s="95"/>
      <c r="J48" s="95"/>
      <c r="K48" s="95"/>
      <c r="L48" s="95"/>
      <c r="M48" s="95"/>
      <c r="N48" s="95"/>
      <c r="O48" s="95"/>
      <c r="P48" s="95"/>
      <c r="Q48" s="95"/>
      <c r="R48" s="95"/>
      <c r="S48" s="95"/>
    </row>
    <row r="49">
      <c r="A49" s="95"/>
      <c r="B49" s="95"/>
      <c r="C49" s="95"/>
      <c r="D49" s="327"/>
      <c r="E49" s="95"/>
      <c r="F49" s="95"/>
      <c r="G49" s="95"/>
      <c r="H49" s="95"/>
      <c r="I49" s="95"/>
      <c r="J49" s="95"/>
      <c r="K49" s="95"/>
      <c r="L49" s="95"/>
      <c r="M49" s="95"/>
      <c r="N49" s="95"/>
      <c r="O49" s="95"/>
      <c r="P49" s="95"/>
      <c r="Q49" s="95"/>
      <c r="R49" s="95"/>
      <c r="S49" s="95"/>
    </row>
    <row r="50">
      <c r="A50" s="95"/>
      <c r="B50" s="95"/>
      <c r="C50" s="95"/>
      <c r="D50" s="327"/>
      <c r="E50" s="95"/>
      <c r="F50" s="95"/>
      <c r="G50" s="95"/>
      <c r="H50" s="95"/>
      <c r="I50" s="95"/>
      <c r="J50" s="95"/>
      <c r="K50" s="95"/>
      <c r="L50" s="95"/>
      <c r="M50" s="95"/>
      <c r="N50" s="95"/>
      <c r="O50" s="95"/>
      <c r="P50" s="95"/>
      <c r="Q50" s="95"/>
      <c r="R50" s="95"/>
      <c r="S50" s="95"/>
    </row>
    <row r="51">
      <c r="A51" s="95"/>
      <c r="B51" s="95"/>
      <c r="C51" s="95"/>
      <c r="D51" s="327"/>
      <c r="E51" s="95"/>
      <c r="F51" s="95"/>
      <c r="G51" s="95"/>
      <c r="H51" s="95"/>
      <c r="I51" s="95"/>
      <c r="J51" s="95"/>
      <c r="K51" s="95"/>
      <c r="L51" s="95"/>
      <c r="M51" s="95"/>
      <c r="N51" s="95"/>
      <c r="O51" s="95"/>
      <c r="P51" s="95"/>
      <c r="Q51" s="95"/>
      <c r="R51" s="95"/>
      <c r="S51" s="95"/>
    </row>
    <row r="52">
      <c r="A52" s="95"/>
      <c r="B52" s="95"/>
      <c r="C52" s="95"/>
      <c r="D52" s="327"/>
      <c r="E52" s="95"/>
      <c r="F52" s="95"/>
      <c r="G52" s="95"/>
      <c r="H52" s="95"/>
      <c r="I52" s="95"/>
      <c r="J52" s="95"/>
      <c r="K52" s="95"/>
      <c r="L52" s="95"/>
      <c r="M52" s="95"/>
      <c r="N52" s="95"/>
      <c r="O52" s="95"/>
      <c r="P52" s="95"/>
      <c r="Q52" s="95"/>
      <c r="R52" s="95"/>
      <c r="S52" s="95"/>
    </row>
    <row r="53">
      <c r="A53" s="95"/>
      <c r="B53" s="95"/>
      <c r="C53" s="95"/>
      <c r="D53" s="327"/>
      <c r="E53" s="95"/>
      <c r="F53" s="95"/>
      <c r="G53" s="95"/>
      <c r="H53" s="95"/>
      <c r="I53" s="95"/>
      <c r="J53" s="95"/>
      <c r="K53" s="95"/>
      <c r="L53" s="95"/>
      <c r="M53" s="95"/>
      <c r="N53" s="95"/>
      <c r="O53" s="95"/>
      <c r="P53" s="95"/>
      <c r="Q53" s="95"/>
      <c r="R53" s="95"/>
      <c r="S53" s="95"/>
    </row>
    <row r="54">
      <c r="A54" s="95"/>
      <c r="B54" s="95"/>
      <c r="C54" s="95"/>
      <c r="D54" s="327"/>
      <c r="E54" s="95"/>
      <c r="F54" s="95"/>
      <c r="G54" s="95"/>
      <c r="H54" s="95"/>
      <c r="I54" s="95"/>
      <c r="J54" s="95"/>
      <c r="K54" s="95"/>
      <c r="L54" s="95"/>
      <c r="M54" s="95"/>
      <c r="N54" s="95"/>
      <c r="O54" s="95"/>
      <c r="P54" s="95"/>
      <c r="Q54" s="95"/>
      <c r="R54" s="95"/>
      <c r="S54" s="95"/>
    </row>
    <row r="55">
      <c r="A55" s="95"/>
      <c r="B55" s="95"/>
      <c r="C55" s="95"/>
      <c r="D55" s="327"/>
      <c r="E55" s="95"/>
      <c r="F55" s="95"/>
      <c r="G55" s="95"/>
      <c r="H55" s="95"/>
      <c r="I55" s="95"/>
      <c r="J55" s="95"/>
      <c r="K55" s="95"/>
      <c r="L55" s="95"/>
      <c r="M55" s="95"/>
      <c r="N55" s="95"/>
      <c r="O55" s="95"/>
      <c r="P55" s="95"/>
      <c r="Q55" s="95"/>
      <c r="R55" s="95"/>
      <c r="S55" s="95"/>
    </row>
    <row r="56">
      <c r="A56" s="95"/>
      <c r="B56" s="95"/>
      <c r="C56" s="95"/>
      <c r="D56" s="327"/>
      <c r="E56" s="95"/>
      <c r="F56" s="95"/>
      <c r="G56" s="95"/>
      <c r="H56" s="95"/>
      <c r="I56" s="95"/>
      <c r="J56" s="95"/>
      <c r="K56" s="95"/>
      <c r="L56" s="95"/>
      <c r="M56" s="95"/>
      <c r="N56" s="95"/>
      <c r="O56" s="95"/>
      <c r="P56" s="95"/>
      <c r="Q56" s="95"/>
      <c r="R56" s="95"/>
      <c r="S56" s="95"/>
    </row>
    <row r="57">
      <c r="A57" s="95"/>
      <c r="B57" s="95"/>
      <c r="C57" s="95"/>
      <c r="D57" s="327"/>
      <c r="E57" s="95"/>
      <c r="F57" s="95"/>
      <c r="G57" s="95"/>
      <c r="H57" s="95"/>
      <c r="I57" s="95"/>
      <c r="J57" s="95"/>
      <c r="K57" s="95"/>
      <c r="L57" s="95"/>
      <c r="M57" s="95"/>
      <c r="N57" s="95"/>
      <c r="O57" s="95"/>
      <c r="P57" s="95"/>
      <c r="Q57" s="95"/>
      <c r="R57" s="95"/>
      <c r="S57" s="95"/>
    </row>
    <row r="58">
      <c r="A58" s="95"/>
      <c r="B58" s="95"/>
      <c r="C58" s="95"/>
      <c r="D58" s="327"/>
      <c r="E58" s="95"/>
      <c r="F58" s="95"/>
      <c r="G58" s="95"/>
      <c r="H58" s="95"/>
      <c r="I58" s="95"/>
      <c r="J58" s="95"/>
      <c r="K58" s="95"/>
      <c r="L58" s="95"/>
      <c r="M58" s="95"/>
      <c r="N58" s="95"/>
      <c r="O58" s="95"/>
      <c r="P58" s="95"/>
      <c r="Q58" s="95"/>
      <c r="R58" s="95"/>
      <c r="S58" s="95"/>
    </row>
    <row r="59">
      <c r="A59" s="95"/>
      <c r="B59" s="95"/>
      <c r="C59" s="95"/>
      <c r="D59" s="327"/>
      <c r="E59" s="95"/>
      <c r="F59" s="95"/>
      <c r="G59" s="95"/>
      <c r="H59" s="95"/>
      <c r="I59" s="95"/>
      <c r="J59" s="95"/>
      <c r="K59" s="95"/>
      <c r="L59" s="95"/>
      <c r="M59" s="95"/>
      <c r="N59" s="95"/>
      <c r="O59" s="95"/>
      <c r="P59" s="95"/>
      <c r="Q59" s="95"/>
      <c r="R59" s="95"/>
      <c r="S59" s="95"/>
    </row>
    <row r="60">
      <c r="A60" s="95"/>
      <c r="B60" s="95"/>
      <c r="C60" s="95"/>
      <c r="D60" s="327"/>
      <c r="E60" s="95"/>
      <c r="F60" s="95"/>
      <c r="G60" s="95"/>
      <c r="H60" s="95"/>
      <c r="I60" s="95"/>
      <c r="J60" s="95"/>
      <c r="K60" s="95"/>
      <c r="L60" s="95"/>
      <c r="M60" s="95"/>
      <c r="N60" s="95"/>
      <c r="O60" s="95"/>
      <c r="P60" s="95"/>
      <c r="Q60" s="95"/>
      <c r="R60" s="95"/>
      <c r="S60" s="95"/>
    </row>
    <row r="61">
      <c r="A61" s="95"/>
      <c r="B61" s="95"/>
      <c r="C61" s="95"/>
      <c r="D61" s="327"/>
      <c r="E61" s="95"/>
      <c r="F61" s="95"/>
      <c r="G61" s="95"/>
      <c r="H61" s="95"/>
      <c r="I61" s="95"/>
      <c r="J61" s="95"/>
      <c r="K61" s="95"/>
      <c r="L61" s="95"/>
      <c r="M61" s="95"/>
      <c r="N61" s="95"/>
      <c r="O61" s="95"/>
      <c r="P61" s="95"/>
      <c r="Q61" s="95"/>
      <c r="R61" s="95"/>
      <c r="S61" s="95"/>
    </row>
    <row r="62">
      <c r="A62" s="95"/>
      <c r="B62" s="95"/>
      <c r="C62" s="95"/>
      <c r="D62" s="327"/>
      <c r="E62" s="95"/>
      <c r="F62" s="95"/>
      <c r="G62" s="95"/>
      <c r="H62" s="95"/>
      <c r="I62" s="95"/>
      <c r="J62" s="95"/>
      <c r="K62" s="95"/>
      <c r="L62" s="95"/>
      <c r="M62" s="95"/>
      <c r="N62" s="95"/>
      <c r="O62" s="95"/>
      <c r="P62" s="95"/>
      <c r="Q62" s="95"/>
      <c r="R62" s="95"/>
      <c r="S62" s="95"/>
    </row>
    <row r="63">
      <c r="A63" s="95"/>
      <c r="B63" s="95"/>
      <c r="C63" s="95"/>
      <c r="D63" s="327"/>
      <c r="E63" s="95"/>
      <c r="F63" s="95"/>
      <c r="G63" s="95"/>
      <c r="H63" s="95"/>
      <c r="I63" s="95"/>
      <c r="J63" s="95"/>
      <c r="K63" s="95"/>
      <c r="L63" s="95"/>
      <c r="M63" s="95"/>
      <c r="N63" s="95"/>
      <c r="O63" s="95"/>
      <c r="P63" s="95"/>
      <c r="Q63" s="95"/>
      <c r="R63" s="95"/>
      <c r="S63" s="95"/>
    </row>
    <row r="64">
      <c r="A64" s="95"/>
      <c r="B64" s="95"/>
      <c r="C64" s="95"/>
      <c r="D64" s="327"/>
      <c r="E64" s="95"/>
      <c r="F64" s="95"/>
      <c r="G64" s="95"/>
      <c r="H64" s="95"/>
      <c r="I64" s="95"/>
      <c r="J64" s="95"/>
      <c r="K64" s="95"/>
      <c r="L64" s="95"/>
      <c r="M64" s="95"/>
      <c r="N64" s="95"/>
      <c r="O64" s="95"/>
      <c r="P64" s="95"/>
      <c r="Q64" s="95"/>
      <c r="R64" s="95"/>
      <c r="S64" s="95"/>
    </row>
    <row r="65">
      <c r="A65" s="95"/>
      <c r="B65" s="95"/>
      <c r="C65" s="95"/>
      <c r="D65" s="327"/>
      <c r="E65" s="95"/>
      <c r="F65" s="95"/>
      <c r="G65" s="95"/>
      <c r="H65" s="95"/>
      <c r="I65" s="95"/>
      <c r="J65" s="95"/>
      <c r="K65" s="95"/>
      <c r="L65" s="95"/>
      <c r="M65" s="95"/>
      <c r="N65" s="95"/>
      <c r="O65" s="95"/>
      <c r="P65" s="95"/>
      <c r="Q65" s="95"/>
      <c r="R65" s="95"/>
      <c r="S65" s="95"/>
    </row>
    <row r="66">
      <c r="A66" s="95"/>
      <c r="B66" s="95"/>
      <c r="C66" s="95"/>
      <c r="D66" s="327"/>
      <c r="E66" s="95"/>
      <c r="F66" s="95"/>
      <c r="G66" s="95"/>
      <c r="H66" s="95"/>
      <c r="I66" s="95"/>
      <c r="J66" s="95"/>
      <c r="K66" s="95"/>
      <c r="L66" s="95"/>
      <c r="M66" s="95"/>
      <c r="N66" s="95"/>
      <c r="O66" s="95"/>
      <c r="P66" s="95"/>
      <c r="Q66" s="95"/>
      <c r="R66" s="95"/>
      <c r="S66" s="95"/>
    </row>
    <row r="67">
      <c r="A67" s="95"/>
      <c r="B67" s="95"/>
      <c r="C67" s="95"/>
      <c r="D67" s="327"/>
      <c r="E67" s="95"/>
      <c r="F67" s="95"/>
      <c r="G67" s="95"/>
      <c r="H67" s="95"/>
      <c r="I67" s="95"/>
      <c r="J67" s="95"/>
      <c r="K67" s="95"/>
      <c r="L67" s="95"/>
      <c r="M67" s="95"/>
      <c r="N67" s="95"/>
      <c r="O67" s="95"/>
      <c r="P67" s="95"/>
      <c r="Q67" s="95"/>
      <c r="R67" s="95"/>
      <c r="S67" s="95"/>
    </row>
    <row r="68">
      <c r="A68" s="95"/>
      <c r="B68" s="95"/>
      <c r="C68" s="95"/>
      <c r="D68" s="327"/>
      <c r="E68" s="95"/>
      <c r="F68" s="95"/>
      <c r="G68" s="95"/>
      <c r="H68" s="95"/>
      <c r="I68" s="95"/>
      <c r="J68" s="95"/>
      <c r="K68" s="95"/>
      <c r="L68" s="95"/>
      <c r="M68" s="95"/>
      <c r="N68" s="95"/>
      <c r="O68" s="95"/>
      <c r="P68" s="95"/>
      <c r="Q68" s="95"/>
      <c r="R68" s="95"/>
      <c r="S68" s="95"/>
    </row>
    <row r="69">
      <c r="A69" s="95"/>
      <c r="B69" s="95"/>
      <c r="C69" s="95"/>
      <c r="D69" s="327"/>
      <c r="E69" s="95"/>
      <c r="F69" s="95"/>
      <c r="G69" s="95"/>
      <c r="H69" s="95"/>
      <c r="I69" s="95"/>
      <c r="J69" s="95"/>
      <c r="K69" s="95"/>
      <c r="L69" s="95"/>
      <c r="M69" s="95"/>
      <c r="N69" s="95"/>
      <c r="O69" s="95"/>
      <c r="P69" s="95"/>
      <c r="Q69" s="95"/>
      <c r="R69" s="95"/>
      <c r="S69" s="95"/>
    </row>
    <row r="70">
      <c r="A70" s="95"/>
      <c r="B70" s="95"/>
      <c r="C70" s="95"/>
      <c r="D70" s="327"/>
      <c r="E70" s="95"/>
      <c r="F70" s="95"/>
      <c r="G70" s="95"/>
      <c r="H70" s="95"/>
      <c r="I70" s="95"/>
      <c r="J70" s="95"/>
      <c r="K70" s="95"/>
      <c r="L70" s="95"/>
      <c r="M70" s="95"/>
      <c r="N70" s="95"/>
      <c r="O70" s="95"/>
      <c r="P70" s="95"/>
      <c r="Q70" s="95"/>
      <c r="R70" s="95"/>
      <c r="S70" s="95"/>
    </row>
    <row r="71">
      <c r="A71" s="95"/>
      <c r="B71" s="95"/>
      <c r="C71" s="95"/>
      <c r="D71" s="327"/>
      <c r="E71" s="95"/>
      <c r="F71" s="95"/>
      <c r="G71" s="95"/>
      <c r="H71" s="95"/>
      <c r="I71" s="95"/>
      <c r="J71" s="95"/>
      <c r="K71" s="95"/>
      <c r="L71" s="95"/>
      <c r="M71" s="95"/>
      <c r="N71" s="95"/>
      <c r="O71" s="95"/>
      <c r="P71" s="95"/>
      <c r="Q71" s="95"/>
      <c r="R71" s="95"/>
      <c r="S71" s="95"/>
    </row>
    <row r="72">
      <c r="A72" s="95"/>
      <c r="B72" s="95"/>
      <c r="C72" s="95"/>
      <c r="D72" s="327"/>
      <c r="E72" s="95"/>
      <c r="F72" s="95"/>
      <c r="G72" s="95"/>
      <c r="H72" s="95"/>
      <c r="I72" s="95"/>
      <c r="J72" s="95"/>
      <c r="K72" s="95"/>
      <c r="L72" s="95"/>
      <c r="M72" s="95"/>
      <c r="N72" s="95"/>
      <c r="O72" s="95"/>
      <c r="P72" s="95"/>
      <c r="Q72" s="95"/>
      <c r="R72" s="95"/>
      <c r="S72" s="95"/>
    </row>
    <row r="73">
      <c r="A73" s="95"/>
      <c r="B73" s="95"/>
      <c r="C73" s="95"/>
      <c r="D73" s="327"/>
      <c r="E73" s="95"/>
      <c r="F73" s="95"/>
      <c r="G73" s="95"/>
      <c r="H73" s="95"/>
      <c r="I73" s="95"/>
      <c r="J73" s="95"/>
      <c r="K73" s="95"/>
      <c r="L73" s="95"/>
      <c r="M73" s="95"/>
      <c r="N73" s="95"/>
      <c r="O73" s="95"/>
      <c r="P73" s="95"/>
      <c r="Q73" s="95"/>
      <c r="R73" s="95"/>
      <c r="S73" s="95"/>
    </row>
    <row r="74">
      <c r="A74" s="95"/>
      <c r="B74" s="95"/>
      <c r="C74" s="95"/>
      <c r="D74" s="327"/>
      <c r="E74" s="95"/>
      <c r="F74" s="95"/>
      <c r="G74" s="95"/>
      <c r="H74" s="95"/>
      <c r="I74" s="95"/>
      <c r="J74" s="95"/>
      <c r="K74" s="95"/>
      <c r="L74" s="95"/>
      <c r="M74" s="95"/>
      <c r="N74" s="95"/>
      <c r="O74" s="95"/>
      <c r="P74" s="95"/>
      <c r="Q74" s="95"/>
      <c r="R74" s="95"/>
      <c r="S74" s="95"/>
    </row>
    <row r="75">
      <c r="A75" s="95"/>
      <c r="B75" s="95"/>
      <c r="C75" s="95"/>
      <c r="D75" s="327"/>
      <c r="E75" s="95"/>
      <c r="F75" s="95"/>
      <c r="G75" s="95"/>
      <c r="H75" s="95"/>
      <c r="I75" s="95"/>
      <c r="J75" s="95"/>
      <c r="K75" s="95"/>
      <c r="L75" s="95"/>
      <c r="M75" s="95"/>
      <c r="N75" s="95"/>
      <c r="O75" s="95"/>
      <c r="P75" s="95"/>
      <c r="Q75" s="95"/>
      <c r="R75" s="95"/>
      <c r="S75" s="95"/>
    </row>
    <row r="76">
      <c r="A76" s="95"/>
      <c r="B76" s="95"/>
      <c r="C76" s="95"/>
      <c r="D76" s="327"/>
      <c r="E76" s="95"/>
      <c r="F76" s="95"/>
      <c r="G76" s="95"/>
      <c r="H76" s="95"/>
      <c r="I76" s="95"/>
      <c r="J76" s="95"/>
      <c r="K76" s="95"/>
      <c r="L76" s="95"/>
      <c r="M76" s="95"/>
      <c r="N76" s="95"/>
      <c r="O76" s="95"/>
      <c r="P76" s="95"/>
      <c r="Q76" s="95"/>
      <c r="R76" s="95"/>
      <c r="S76" s="95"/>
    </row>
    <row r="77">
      <c r="A77" s="95"/>
      <c r="B77" s="95"/>
      <c r="C77" s="95"/>
      <c r="D77" s="327"/>
      <c r="E77" s="95"/>
      <c r="F77" s="95"/>
      <c r="G77" s="95"/>
      <c r="H77" s="95"/>
      <c r="I77" s="95"/>
      <c r="J77" s="95"/>
      <c r="K77" s="95"/>
      <c r="L77" s="95"/>
      <c r="M77" s="95"/>
      <c r="N77" s="95"/>
      <c r="O77" s="95"/>
      <c r="P77" s="95"/>
      <c r="Q77" s="95"/>
      <c r="R77" s="95"/>
      <c r="S77" s="95"/>
    </row>
    <row r="78">
      <c r="A78" s="95"/>
      <c r="B78" s="95"/>
      <c r="C78" s="95"/>
      <c r="D78" s="327"/>
      <c r="E78" s="95"/>
      <c r="F78" s="95"/>
      <c r="G78" s="95"/>
      <c r="H78" s="95"/>
      <c r="I78" s="95"/>
      <c r="J78" s="95"/>
      <c r="K78" s="95"/>
      <c r="L78" s="95"/>
      <c r="M78" s="95"/>
      <c r="N78" s="95"/>
      <c r="O78" s="95"/>
      <c r="P78" s="95"/>
      <c r="Q78" s="95"/>
      <c r="R78" s="95"/>
      <c r="S78" s="95"/>
    </row>
    <row r="79">
      <c r="A79" s="95"/>
      <c r="B79" s="95"/>
      <c r="C79" s="95"/>
      <c r="D79" s="327"/>
      <c r="E79" s="95"/>
      <c r="F79" s="95"/>
      <c r="G79" s="95"/>
      <c r="H79" s="95"/>
      <c r="I79" s="95"/>
      <c r="J79" s="95"/>
      <c r="K79" s="95"/>
      <c r="L79" s="95"/>
      <c r="M79" s="95"/>
      <c r="N79" s="95"/>
      <c r="O79" s="95"/>
      <c r="P79" s="95"/>
      <c r="Q79" s="95"/>
      <c r="R79" s="95"/>
      <c r="S79" s="95"/>
    </row>
    <row r="80">
      <c r="A80" s="95"/>
      <c r="B80" s="95"/>
      <c r="C80" s="95"/>
      <c r="D80" s="327"/>
      <c r="E80" s="95"/>
      <c r="F80" s="95"/>
      <c r="G80" s="95"/>
      <c r="H80" s="95"/>
      <c r="I80" s="95"/>
      <c r="J80" s="95"/>
      <c r="K80" s="95"/>
      <c r="L80" s="95"/>
      <c r="M80" s="95"/>
      <c r="N80" s="95"/>
      <c r="O80" s="95"/>
      <c r="P80" s="95"/>
      <c r="Q80" s="95"/>
      <c r="R80" s="95"/>
      <c r="S80" s="95"/>
    </row>
    <row r="81">
      <c r="A81" s="95"/>
      <c r="B81" s="95"/>
      <c r="C81" s="95"/>
      <c r="D81" s="327"/>
      <c r="E81" s="95"/>
      <c r="F81" s="95"/>
      <c r="G81" s="95"/>
      <c r="H81" s="95"/>
      <c r="I81" s="95"/>
      <c r="J81" s="95"/>
      <c r="K81" s="95"/>
      <c r="L81" s="95"/>
      <c r="M81" s="95"/>
      <c r="N81" s="95"/>
      <c r="O81" s="95"/>
      <c r="P81" s="95"/>
      <c r="Q81" s="95"/>
      <c r="R81" s="95"/>
      <c r="S81" s="95"/>
    </row>
    <row r="82">
      <c r="A82" s="95"/>
      <c r="B82" s="95"/>
      <c r="C82" s="95"/>
      <c r="D82" s="327"/>
      <c r="E82" s="95"/>
      <c r="F82" s="95"/>
      <c r="G82" s="95"/>
      <c r="H82" s="95"/>
      <c r="I82" s="95"/>
      <c r="J82" s="95"/>
      <c r="K82" s="95"/>
      <c r="L82" s="95"/>
      <c r="M82" s="95"/>
      <c r="N82" s="95"/>
      <c r="O82" s="95"/>
      <c r="P82" s="95"/>
      <c r="Q82" s="95"/>
      <c r="R82" s="95"/>
      <c r="S82" s="95"/>
    </row>
    <row r="83">
      <c r="A83" s="95"/>
      <c r="B83" s="95"/>
      <c r="C83" s="95"/>
      <c r="D83" s="327"/>
      <c r="E83" s="95"/>
      <c r="F83" s="95"/>
      <c r="G83" s="95"/>
      <c r="H83" s="95"/>
      <c r="I83" s="95"/>
      <c r="J83" s="95"/>
      <c r="K83" s="95"/>
      <c r="L83" s="95"/>
      <c r="M83" s="95"/>
      <c r="N83" s="95"/>
      <c r="O83" s="95"/>
      <c r="P83" s="95"/>
      <c r="Q83" s="95"/>
      <c r="R83" s="95"/>
      <c r="S83" s="95"/>
    </row>
    <row r="84">
      <c r="A84" s="95"/>
      <c r="B84" s="95"/>
      <c r="C84" s="95"/>
      <c r="D84" s="327"/>
      <c r="E84" s="95"/>
      <c r="F84" s="95"/>
      <c r="G84" s="95"/>
      <c r="H84" s="95"/>
      <c r="I84" s="95"/>
      <c r="J84" s="95"/>
      <c r="K84" s="95"/>
      <c r="L84" s="95"/>
      <c r="M84" s="95"/>
      <c r="N84" s="95"/>
      <c r="O84" s="95"/>
      <c r="P84" s="95"/>
      <c r="Q84" s="95"/>
      <c r="R84" s="95"/>
      <c r="S84" s="95"/>
    </row>
    <row r="85">
      <c r="A85" s="95"/>
      <c r="B85" s="95"/>
      <c r="C85" s="95"/>
      <c r="D85" s="327"/>
      <c r="E85" s="95"/>
      <c r="F85" s="95"/>
      <c r="G85" s="95"/>
      <c r="H85" s="95"/>
      <c r="I85" s="95"/>
      <c r="J85" s="95"/>
      <c r="K85" s="95"/>
      <c r="L85" s="95"/>
      <c r="M85" s="95"/>
      <c r="N85" s="95"/>
      <c r="O85" s="95"/>
      <c r="P85" s="95"/>
      <c r="Q85" s="95"/>
      <c r="R85" s="95"/>
      <c r="S85" s="95"/>
    </row>
    <row r="86">
      <c r="A86" s="95"/>
      <c r="B86" s="95"/>
      <c r="C86" s="95"/>
      <c r="D86" s="327"/>
      <c r="E86" s="95"/>
      <c r="F86" s="95"/>
      <c r="G86" s="95"/>
      <c r="H86" s="95"/>
      <c r="I86" s="95"/>
      <c r="J86" s="95"/>
      <c r="K86" s="95"/>
      <c r="L86" s="95"/>
      <c r="M86" s="95"/>
      <c r="N86" s="95"/>
      <c r="O86" s="95"/>
      <c r="P86" s="95"/>
      <c r="Q86" s="95"/>
      <c r="R86" s="95"/>
      <c r="S86" s="95"/>
    </row>
    <row r="87">
      <c r="A87" s="95"/>
      <c r="B87" s="95"/>
      <c r="C87" s="95"/>
      <c r="D87" s="327"/>
      <c r="E87" s="95"/>
      <c r="F87" s="95"/>
      <c r="G87" s="95"/>
      <c r="H87" s="95"/>
      <c r="I87" s="95"/>
      <c r="J87" s="95"/>
      <c r="K87" s="95"/>
      <c r="L87" s="95"/>
      <c r="M87" s="95"/>
      <c r="N87" s="95"/>
      <c r="O87" s="95"/>
      <c r="P87" s="95"/>
      <c r="Q87" s="95"/>
      <c r="R87" s="95"/>
      <c r="S87" s="95"/>
    </row>
    <row r="88">
      <c r="A88" s="95"/>
      <c r="B88" s="95"/>
      <c r="C88" s="95"/>
      <c r="D88" s="327"/>
      <c r="E88" s="95"/>
      <c r="F88" s="95"/>
      <c r="G88" s="95"/>
      <c r="H88" s="95"/>
      <c r="I88" s="95"/>
      <c r="J88" s="95"/>
      <c r="K88" s="95"/>
      <c r="L88" s="95"/>
      <c r="M88" s="95"/>
      <c r="N88" s="95"/>
      <c r="O88" s="95"/>
      <c r="P88" s="95"/>
      <c r="Q88" s="95"/>
      <c r="R88" s="95"/>
      <c r="S88" s="95"/>
    </row>
    <row r="89">
      <c r="A89" s="95"/>
      <c r="B89" s="95"/>
      <c r="C89" s="95"/>
      <c r="D89" s="327"/>
      <c r="E89" s="95"/>
      <c r="F89" s="95"/>
      <c r="G89" s="95"/>
      <c r="H89" s="95"/>
      <c r="I89" s="95"/>
      <c r="J89" s="95"/>
      <c r="K89" s="95"/>
      <c r="L89" s="95"/>
      <c r="M89" s="95"/>
      <c r="N89" s="95"/>
      <c r="O89" s="95"/>
      <c r="P89" s="95"/>
      <c r="Q89" s="95"/>
      <c r="R89" s="95"/>
      <c r="S89" s="95"/>
    </row>
    <row r="90">
      <c r="A90" s="95"/>
      <c r="B90" s="95"/>
      <c r="C90" s="95"/>
      <c r="D90" s="327"/>
      <c r="E90" s="95"/>
      <c r="F90" s="95"/>
      <c r="G90" s="95"/>
      <c r="H90" s="95"/>
      <c r="I90" s="95"/>
      <c r="J90" s="95"/>
      <c r="K90" s="95"/>
      <c r="L90" s="95"/>
      <c r="M90" s="95"/>
      <c r="N90" s="95"/>
      <c r="O90" s="95"/>
      <c r="P90" s="95"/>
      <c r="Q90" s="95"/>
      <c r="R90" s="95"/>
      <c r="S90" s="95"/>
    </row>
    <row r="91">
      <c r="A91" s="95"/>
      <c r="B91" s="95"/>
      <c r="C91" s="95"/>
      <c r="D91" s="327"/>
      <c r="E91" s="95"/>
      <c r="F91" s="95"/>
      <c r="G91" s="95"/>
      <c r="H91" s="95"/>
      <c r="I91" s="95"/>
      <c r="J91" s="95"/>
      <c r="K91" s="95"/>
      <c r="L91" s="95"/>
      <c r="M91" s="95"/>
      <c r="N91" s="95"/>
      <c r="O91" s="95"/>
      <c r="P91" s="95"/>
      <c r="Q91" s="95"/>
      <c r="R91" s="95"/>
      <c r="S91" s="95"/>
    </row>
    <row r="92">
      <c r="A92" s="95"/>
      <c r="B92" s="95"/>
      <c r="C92" s="95"/>
      <c r="D92" s="327"/>
      <c r="E92" s="95"/>
      <c r="F92" s="95"/>
      <c r="G92" s="95"/>
      <c r="H92" s="95"/>
      <c r="I92" s="95"/>
      <c r="J92" s="95"/>
      <c r="K92" s="95"/>
      <c r="L92" s="95"/>
      <c r="M92" s="95"/>
      <c r="N92" s="95"/>
      <c r="O92" s="95"/>
      <c r="P92" s="95"/>
      <c r="Q92" s="95"/>
      <c r="R92" s="95"/>
      <c r="S92" s="95"/>
    </row>
    <row r="93">
      <c r="A93" s="95"/>
      <c r="B93" s="95"/>
      <c r="C93" s="95"/>
      <c r="D93" s="327"/>
      <c r="E93" s="95"/>
      <c r="F93" s="95"/>
      <c r="G93" s="95"/>
      <c r="H93" s="95"/>
      <c r="I93" s="95"/>
      <c r="J93" s="95"/>
      <c r="K93" s="95"/>
      <c r="L93" s="95"/>
      <c r="M93" s="95"/>
      <c r="N93" s="95"/>
      <c r="O93" s="95"/>
      <c r="P93" s="95"/>
      <c r="Q93" s="95"/>
      <c r="R93" s="95"/>
      <c r="S93" s="95"/>
    </row>
    <row r="94">
      <c r="A94" s="95"/>
      <c r="B94" s="95"/>
      <c r="C94" s="95"/>
      <c r="D94" s="327"/>
      <c r="E94" s="95"/>
      <c r="F94" s="95"/>
      <c r="G94" s="95"/>
      <c r="H94" s="95"/>
      <c r="I94" s="95"/>
      <c r="J94" s="95"/>
      <c r="K94" s="95"/>
      <c r="L94" s="95"/>
      <c r="M94" s="95"/>
      <c r="N94" s="95"/>
      <c r="O94" s="95"/>
      <c r="P94" s="95"/>
      <c r="Q94" s="95"/>
      <c r="R94" s="95"/>
      <c r="S94" s="95"/>
    </row>
    <row r="95">
      <c r="A95" s="95"/>
      <c r="B95" s="95"/>
      <c r="C95" s="95"/>
      <c r="D95" s="327"/>
      <c r="E95" s="95"/>
      <c r="F95" s="95"/>
      <c r="G95" s="95"/>
      <c r="H95" s="95"/>
      <c r="I95" s="95"/>
      <c r="J95" s="95"/>
      <c r="K95" s="95"/>
      <c r="L95" s="95"/>
      <c r="M95" s="95"/>
      <c r="N95" s="95"/>
      <c r="O95" s="95"/>
      <c r="P95" s="95"/>
      <c r="Q95" s="95"/>
      <c r="R95" s="95"/>
      <c r="S95" s="95"/>
    </row>
    <row r="96">
      <c r="A96" s="95"/>
      <c r="B96" s="95"/>
      <c r="C96" s="95"/>
      <c r="D96" s="327"/>
      <c r="E96" s="95"/>
      <c r="F96" s="95"/>
      <c r="G96" s="95"/>
      <c r="H96" s="95"/>
      <c r="I96" s="95"/>
      <c r="J96" s="95"/>
      <c r="K96" s="95"/>
      <c r="L96" s="95"/>
      <c r="M96" s="95"/>
      <c r="N96" s="95"/>
      <c r="O96" s="95"/>
      <c r="P96" s="95"/>
      <c r="Q96" s="95"/>
      <c r="R96" s="95"/>
      <c r="S96" s="95"/>
    </row>
    <row r="97">
      <c r="A97" s="95"/>
      <c r="B97" s="95"/>
      <c r="C97" s="95"/>
      <c r="D97" s="327"/>
      <c r="E97" s="95"/>
      <c r="F97" s="95"/>
      <c r="G97" s="95"/>
      <c r="H97" s="95"/>
      <c r="I97" s="95"/>
      <c r="J97" s="95"/>
      <c r="K97" s="95"/>
      <c r="L97" s="95"/>
      <c r="M97" s="95"/>
      <c r="N97" s="95"/>
      <c r="O97" s="95"/>
      <c r="P97" s="95"/>
      <c r="Q97" s="95"/>
      <c r="R97" s="95"/>
      <c r="S97" s="95"/>
    </row>
    <row r="98">
      <c r="A98" s="95"/>
      <c r="B98" s="95"/>
      <c r="C98" s="95"/>
      <c r="D98" s="327"/>
      <c r="E98" s="95"/>
      <c r="F98" s="95"/>
      <c r="G98" s="95"/>
      <c r="H98" s="95"/>
      <c r="I98" s="95"/>
      <c r="J98" s="95"/>
      <c r="K98" s="95"/>
      <c r="L98" s="95"/>
      <c r="M98" s="95"/>
      <c r="N98" s="95"/>
      <c r="O98" s="95"/>
      <c r="P98" s="95"/>
      <c r="Q98" s="95"/>
      <c r="R98" s="95"/>
      <c r="S98" s="95"/>
    </row>
    <row r="99">
      <c r="A99" s="95"/>
      <c r="B99" s="95"/>
      <c r="C99" s="95"/>
      <c r="D99" s="327"/>
      <c r="E99" s="95"/>
      <c r="F99" s="95"/>
      <c r="G99" s="95"/>
      <c r="H99" s="95"/>
      <c r="I99" s="95"/>
      <c r="J99" s="95"/>
      <c r="K99" s="95"/>
      <c r="L99" s="95"/>
      <c r="M99" s="95"/>
      <c r="N99" s="95"/>
      <c r="O99" s="95"/>
      <c r="P99" s="95"/>
      <c r="Q99" s="95"/>
      <c r="R99" s="95"/>
      <c r="S99" s="95"/>
    </row>
    <row r="100">
      <c r="A100" s="95"/>
      <c r="B100" s="95"/>
      <c r="C100" s="95"/>
      <c r="D100" s="327"/>
      <c r="E100" s="95"/>
      <c r="F100" s="95"/>
      <c r="G100" s="95"/>
      <c r="H100" s="95"/>
      <c r="I100" s="95"/>
      <c r="J100" s="95"/>
      <c r="K100" s="95"/>
      <c r="L100" s="95"/>
      <c r="M100" s="95"/>
      <c r="N100" s="95"/>
      <c r="O100" s="95"/>
      <c r="P100" s="95"/>
      <c r="Q100" s="95"/>
      <c r="R100" s="95"/>
      <c r="S100" s="95"/>
    </row>
    <row r="101">
      <c r="A101" s="95"/>
      <c r="B101" s="95"/>
      <c r="C101" s="95"/>
      <c r="D101" s="327"/>
      <c r="E101" s="95"/>
      <c r="F101" s="95"/>
      <c r="G101" s="95"/>
      <c r="H101" s="95"/>
      <c r="I101" s="95"/>
      <c r="J101" s="95"/>
      <c r="K101" s="95"/>
      <c r="L101" s="95"/>
      <c r="M101" s="95"/>
      <c r="N101" s="95"/>
      <c r="O101" s="95"/>
      <c r="P101" s="95"/>
      <c r="Q101" s="95"/>
      <c r="R101" s="95"/>
      <c r="S101" s="95"/>
    </row>
    <row r="102">
      <c r="A102" s="95"/>
      <c r="B102" s="95"/>
      <c r="C102" s="95"/>
      <c r="D102" s="327"/>
      <c r="E102" s="95"/>
      <c r="F102" s="95"/>
      <c r="G102" s="95"/>
      <c r="H102" s="95"/>
      <c r="I102" s="95"/>
      <c r="J102" s="95"/>
      <c r="K102" s="95"/>
      <c r="L102" s="95"/>
      <c r="M102" s="95"/>
      <c r="N102" s="95"/>
      <c r="O102" s="95"/>
      <c r="P102" s="95"/>
      <c r="Q102" s="95"/>
      <c r="R102" s="95"/>
      <c r="S102" s="95"/>
    </row>
    <row r="103">
      <c r="A103" s="95"/>
      <c r="B103" s="95"/>
      <c r="C103" s="95"/>
      <c r="D103" s="327"/>
      <c r="E103" s="95"/>
      <c r="F103" s="95"/>
      <c r="G103" s="95"/>
      <c r="H103" s="95"/>
      <c r="I103" s="95"/>
      <c r="J103" s="95"/>
      <c r="K103" s="95"/>
      <c r="L103" s="95"/>
      <c r="M103" s="95"/>
      <c r="N103" s="95"/>
      <c r="O103" s="95"/>
      <c r="P103" s="95"/>
      <c r="Q103" s="95"/>
      <c r="R103" s="95"/>
      <c r="S103" s="95"/>
    </row>
    <row r="104">
      <c r="A104" s="95"/>
      <c r="B104" s="95"/>
      <c r="C104" s="95"/>
      <c r="D104" s="327"/>
      <c r="E104" s="95"/>
      <c r="F104" s="95"/>
      <c r="G104" s="95"/>
      <c r="H104" s="95"/>
      <c r="I104" s="95"/>
      <c r="J104" s="95"/>
      <c r="K104" s="95"/>
      <c r="L104" s="95"/>
      <c r="M104" s="95"/>
      <c r="N104" s="95"/>
      <c r="O104" s="95"/>
      <c r="P104" s="95"/>
      <c r="Q104" s="95"/>
      <c r="R104" s="95"/>
      <c r="S104" s="95"/>
    </row>
    <row r="105">
      <c r="A105" s="95"/>
      <c r="B105" s="95"/>
      <c r="C105" s="95"/>
      <c r="D105" s="327"/>
      <c r="E105" s="95"/>
      <c r="F105" s="95"/>
      <c r="G105" s="95"/>
      <c r="H105" s="95"/>
      <c r="I105" s="95"/>
      <c r="J105" s="95"/>
      <c r="K105" s="95"/>
      <c r="L105" s="95"/>
      <c r="M105" s="95"/>
      <c r="N105" s="95"/>
      <c r="O105" s="95"/>
      <c r="P105" s="95"/>
      <c r="Q105" s="95"/>
      <c r="R105" s="95"/>
      <c r="S105" s="95"/>
    </row>
    <row r="106">
      <c r="A106" s="95"/>
      <c r="B106" s="95"/>
      <c r="C106" s="95"/>
      <c r="D106" s="327"/>
      <c r="E106" s="95"/>
      <c r="F106" s="95"/>
      <c r="G106" s="95"/>
      <c r="H106" s="95"/>
      <c r="I106" s="95"/>
      <c r="J106" s="95"/>
      <c r="K106" s="95"/>
      <c r="L106" s="95"/>
      <c r="M106" s="95"/>
      <c r="N106" s="95"/>
      <c r="O106" s="95"/>
      <c r="P106" s="95"/>
      <c r="Q106" s="95"/>
      <c r="R106" s="95"/>
      <c r="S106" s="95"/>
    </row>
    <row r="107">
      <c r="A107" s="95"/>
      <c r="B107" s="95"/>
      <c r="C107" s="95"/>
      <c r="D107" s="327"/>
      <c r="E107" s="95"/>
      <c r="F107" s="95"/>
      <c r="G107" s="95"/>
      <c r="H107" s="95"/>
      <c r="I107" s="95"/>
      <c r="J107" s="95"/>
      <c r="K107" s="95"/>
      <c r="L107" s="95"/>
      <c r="M107" s="95"/>
      <c r="N107" s="95"/>
      <c r="O107" s="95"/>
      <c r="P107" s="95"/>
      <c r="Q107" s="95"/>
      <c r="R107" s="95"/>
      <c r="S107" s="95"/>
    </row>
    <row r="108">
      <c r="A108" s="95"/>
      <c r="B108" s="95"/>
      <c r="C108" s="95"/>
      <c r="D108" s="327"/>
      <c r="E108" s="95"/>
      <c r="F108" s="95"/>
      <c r="G108" s="95"/>
      <c r="H108" s="95"/>
      <c r="I108" s="95"/>
      <c r="J108" s="95"/>
      <c r="K108" s="95"/>
      <c r="L108" s="95"/>
      <c r="M108" s="95"/>
      <c r="N108" s="95"/>
      <c r="O108" s="95"/>
      <c r="P108" s="95"/>
      <c r="Q108" s="95"/>
      <c r="R108" s="95"/>
      <c r="S108" s="95"/>
    </row>
    <row r="109">
      <c r="A109" s="95"/>
      <c r="B109" s="95"/>
      <c r="C109" s="95"/>
      <c r="D109" s="327"/>
      <c r="E109" s="95"/>
      <c r="F109" s="95"/>
      <c r="G109" s="95"/>
      <c r="H109" s="95"/>
      <c r="I109" s="95"/>
      <c r="J109" s="95"/>
      <c r="K109" s="95"/>
      <c r="L109" s="95"/>
      <c r="M109" s="95"/>
      <c r="N109" s="95"/>
      <c r="O109" s="95"/>
      <c r="P109" s="95"/>
      <c r="Q109" s="95"/>
      <c r="R109" s="95"/>
      <c r="S109" s="95"/>
    </row>
    <row r="110">
      <c r="A110" s="95"/>
      <c r="B110" s="95"/>
      <c r="C110" s="95"/>
      <c r="D110" s="327"/>
      <c r="E110" s="95"/>
      <c r="F110" s="95"/>
      <c r="G110" s="95"/>
      <c r="H110" s="95"/>
      <c r="I110" s="95"/>
      <c r="J110" s="95"/>
      <c r="K110" s="95"/>
      <c r="L110" s="95"/>
      <c r="M110" s="95"/>
      <c r="N110" s="95"/>
      <c r="O110" s="95"/>
      <c r="P110" s="95"/>
      <c r="Q110" s="95"/>
      <c r="R110" s="95"/>
      <c r="S110" s="95"/>
    </row>
    <row r="111">
      <c r="A111" s="95"/>
      <c r="B111" s="95"/>
      <c r="C111" s="95"/>
      <c r="D111" s="327"/>
      <c r="E111" s="95"/>
      <c r="F111" s="95"/>
      <c r="G111" s="95"/>
      <c r="H111" s="95"/>
      <c r="I111" s="95"/>
      <c r="J111" s="95"/>
      <c r="K111" s="95"/>
      <c r="L111" s="95"/>
      <c r="M111" s="95"/>
      <c r="N111" s="95"/>
      <c r="O111" s="95"/>
      <c r="P111" s="95"/>
      <c r="Q111" s="95"/>
      <c r="R111" s="95"/>
      <c r="S111" s="95"/>
    </row>
    <row r="112">
      <c r="A112" s="95"/>
      <c r="B112" s="95"/>
      <c r="C112" s="95"/>
      <c r="D112" s="327"/>
      <c r="E112" s="95"/>
      <c r="F112" s="95"/>
      <c r="G112" s="95"/>
      <c r="H112" s="95"/>
      <c r="I112" s="95"/>
      <c r="J112" s="95"/>
      <c r="K112" s="95"/>
      <c r="L112" s="95"/>
      <c r="M112" s="95"/>
      <c r="N112" s="95"/>
      <c r="O112" s="95"/>
      <c r="P112" s="95"/>
      <c r="Q112" s="95"/>
      <c r="R112" s="95"/>
      <c r="S112" s="95"/>
    </row>
    <row r="113">
      <c r="A113" s="95"/>
      <c r="B113" s="95"/>
      <c r="C113" s="95"/>
      <c r="D113" s="327"/>
      <c r="E113" s="95"/>
      <c r="F113" s="95"/>
      <c r="G113" s="95"/>
      <c r="H113" s="95"/>
      <c r="I113" s="95"/>
      <c r="J113" s="95"/>
      <c r="K113" s="95"/>
      <c r="L113" s="95"/>
      <c r="M113" s="95"/>
      <c r="N113" s="95"/>
      <c r="O113" s="95"/>
      <c r="P113" s="95"/>
      <c r="Q113" s="95"/>
      <c r="R113" s="95"/>
      <c r="S113" s="95"/>
    </row>
    <row r="114">
      <c r="A114" s="95"/>
      <c r="B114" s="95"/>
      <c r="C114" s="95"/>
      <c r="D114" s="327"/>
      <c r="E114" s="95"/>
      <c r="F114" s="95"/>
      <c r="G114" s="95"/>
      <c r="H114" s="95"/>
      <c r="I114" s="95"/>
      <c r="J114" s="95"/>
      <c r="K114" s="95"/>
      <c r="L114" s="95"/>
      <c r="M114" s="95"/>
      <c r="N114" s="95"/>
      <c r="O114" s="95"/>
      <c r="P114" s="95"/>
      <c r="Q114" s="95"/>
      <c r="R114" s="95"/>
      <c r="S114" s="95"/>
    </row>
    <row r="115">
      <c r="A115" s="95"/>
      <c r="B115" s="95"/>
      <c r="C115" s="95"/>
      <c r="D115" s="327"/>
      <c r="E115" s="95"/>
      <c r="F115" s="95"/>
      <c r="G115" s="95"/>
      <c r="H115" s="95"/>
      <c r="I115" s="95"/>
      <c r="J115" s="95"/>
      <c r="K115" s="95"/>
      <c r="L115" s="95"/>
      <c r="M115" s="95"/>
      <c r="N115" s="95"/>
      <c r="O115" s="95"/>
      <c r="P115" s="95"/>
      <c r="Q115" s="95"/>
      <c r="R115" s="95"/>
      <c r="S115" s="95"/>
    </row>
    <row r="116">
      <c r="A116" s="95"/>
      <c r="B116" s="95"/>
      <c r="C116" s="95"/>
      <c r="D116" s="327"/>
      <c r="E116" s="95"/>
      <c r="F116" s="95"/>
      <c r="G116" s="95"/>
      <c r="H116" s="95"/>
      <c r="I116" s="95"/>
      <c r="J116" s="95"/>
      <c r="K116" s="95"/>
      <c r="L116" s="95"/>
      <c r="M116" s="95"/>
      <c r="N116" s="95"/>
      <c r="O116" s="95"/>
      <c r="P116" s="95"/>
      <c r="Q116" s="95"/>
      <c r="R116" s="95"/>
      <c r="S116" s="95"/>
    </row>
    <row r="117">
      <c r="A117" s="95"/>
      <c r="B117" s="95"/>
      <c r="C117" s="95"/>
      <c r="D117" s="327"/>
      <c r="E117" s="95"/>
      <c r="F117" s="95"/>
      <c r="G117" s="95"/>
      <c r="H117" s="95"/>
      <c r="I117" s="95"/>
      <c r="J117" s="95"/>
      <c r="K117" s="95"/>
      <c r="L117" s="95"/>
      <c r="M117" s="95"/>
      <c r="N117" s="95"/>
      <c r="O117" s="95"/>
      <c r="P117" s="95"/>
      <c r="Q117" s="95"/>
      <c r="R117" s="95"/>
      <c r="S117" s="95"/>
    </row>
    <row r="118">
      <c r="A118" s="95"/>
      <c r="B118" s="95"/>
      <c r="C118" s="95"/>
      <c r="D118" s="327"/>
      <c r="E118" s="95"/>
      <c r="F118" s="95"/>
      <c r="G118" s="95"/>
      <c r="H118" s="95"/>
      <c r="I118" s="95"/>
      <c r="J118" s="95"/>
      <c r="K118" s="95"/>
      <c r="L118" s="95"/>
      <c r="M118" s="95"/>
      <c r="N118" s="95"/>
      <c r="O118" s="95"/>
      <c r="P118" s="95"/>
      <c r="Q118" s="95"/>
      <c r="R118" s="95"/>
      <c r="S118" s="95"/>
    </row>
    <row r="119">
      <c r="A119" s="95"/>
      <c r="B119" s="95"/>
      <c r="C119" s="95"/>
      <c r="D119" s="327"/>
      <c r="E119" s="95"/>
      <c r="F119" s="95"/>
      <c r="G119" s="95"/>
      <c r="H119" s="95"/>
      <c r="I119" s="95"/>
      <c r="J119" s="95"/>
      <c r="K119" s="95"/>
      <c r="L119" s="95"/>
      <c r="M119" s="95"/>
      <c r="N119" s="95"/>
      <c r="O119" s="95"/>
      <c r="P119" s="95"/>
      <c r="Q119" s="95"/>
      <c r="R119" s="95"/>
      <c r="S119" s="95"/>
    </row>
    <row r="120">
      <c r="A120" s="95"/>
      <c r="B120" s="95"/>
      <c r="C120" s="95"/>
      <c r="D120" s="327"/>
      <c r="E120" s="95"/>
      <c r="F120" s="95"/>
      <c r="G120" s="95"/>
      <c r="H120" s="95"/>
      <c r="I120" s="95"/>
      <c r="J120" s="95"/>
      <c r="K120" s="95"/>
      <c r="L120" s="95"/>
      <c r="M120" s="95"/>
      <c r="N120" s="95"/>
      <c r="O120" s="95"/>
      <c r="P120" s="95"/>
      <c r="Q120" s="95"/>
      <c r="R120" s="95"/>
      <c r="S120" s="95"/>
    </row>
    <row r="121">
      <c r="A121" s="95"/>
      <c r="B121" s="95"/>
      <c r="C121" s="95"/>
      <c r="D121" s="327"/>
      <c r="E121" s="95"/>
      <c r="F121" s="95"/>
      <c r="G121" s="95"/>
      <c r="H121" s="95"/>
      <c r="I121" s="95"/>
      <c r="J121" s="95"/>
      <c r="K121" s="95"/>
      <c r="L121" s="95"/>
      <c r="M121" s="95"/>
      <c r="N121" s="95"/>
      <c r="O121" s="95"/>
      <c r="P121" s="95"/>
      <c r="Q121" s="95"/>
      <c r="R121" s="95"/>
      <c r="S121" s="95"/>
    </row>
    <row r="122">
      <c r="A122" s="95"/>
      <c r="B122" s="95"/>
      <c r="C122" s="95"/>
      <c r="D122" s="327"/>
      <c r="E122" s="95"/>
      <c r="F122" s="95"/>
      <c r="G122" s="95"/>
      <c r="H122" s="95"/>
      <c r="I122" s="95"/>
      <c r="J122" s="95"/>
      <c r="K122" s="95"/>
      <c r="L122" s="95"/>
      <c r="M122" s="95"/>
      <c r="N122" s="95"/>
      <c r="O122" s="95"/>
      <c r="P122" s="95"/>
      <c r="Q122" s="95"/>
      <c r="R122" s="95"/>
      <c r="S122" s="95"/>
    </row>
    <row r="123">
      <c r="A123" s="95"/>
      <c r="B123" s="95"/>
      <c r="C123" s="95"/>
      <c r="D123" s="327"/>
      <c r="E123" s="95"/>
      <c r="F123" s="95"/>
      <c r="G123" s="95"/>
      <c r="H123" s="95"/>
      <c r="I123" s="95"/>
      <c r="J123" s="95"/>
      <c r="K123" s="95"/>
      <c r="L123" s="95"/>
      <c r="M123" s="95"/>
      <c r="N123" s="95"/>
      <c r="O123" s="95"/>
      <c r="P123" s="95"/>
      <c r="Q123" s="95"/>
      <c r="R123" s="95"/>
      <c r="S123" s="95"/>
    </row>
    <row r="124">
      <c r="A124" s="95"/>
      <c r="B124" s="95"/>
      <c r="C124" s="95"/>
      <c r="D124" s="327"/>
      <c r="E124" s="95"/>
      <c r="F124" s="95"/>
      <c r="G124" s="95"/>
      <c r="H124" s="95"/>
      <c r="I124" s="95"/>
      <c r="J124" s="95"/>
      <c r="K124" s="95"/>
      <c r="L124" s="95"/>
      <c r="M124" s="95"/>
      <c r="N124" s="95"/>
      <c r="O124" s="95"/>
      <c r="P124" s="95"/>
      <c r="Q124" s="95"/>
      <c r="R124" s="95"/>
      <c r="S124" s="95"/>
    </row>
    <row r="125">
      <c r="A125" s="95"/>
      <c r="B125" s="95"/>
      <c r="C125" s="95"/>
      <c r="D125" s="327"/>
      <c r="E125" s="95"/>
      <c r="F125" s="95"/>
      <c r="G125" s="95"/>
      <c r="H125" s="95"/>
      <c r="I125" s="95"/>
      <c r="J125" s="95"/>
      <c r="K125" s="95"/>
      <c r="L125" s="95"/>
      <c r="M125" s="95"/>
      <c r="N125" s="95"/>
      <c r="O125" s="95"/>
      <c r="P125" s="95"/>
      <c r="Q125" s="95"/>
      <c r="R125" s="95"/>
      <c r="S125" s="95"/>
    </row>
    <row r="126">
      <c r="A126" s="95"/>
      <c r="B126" s="95"/>
      <c r="C126" s="95"/>
      <c r="D126" s="327"/>
      <c r="E126" s="95"/>
      <c r="F126" s="95"/>
      <c r="G126" s="95"/>
      <c r="H126" s="95"/>
      <c r="I126" s="95"/>
      <c r="J126" s="95"/>
      <c r="K126" s="95"/>
      <c r="L126" s="95"/>
      <c r="M126" s="95"/>
      <c r="N126" s="95"/>
      <c r="O126" s="95"/>
      <c r="P126" s="95"/>
      <c r="Q126" s="95"/>
      <c r="R126" s="95"/>
      <c r="S126" s="95"/>
    </row>
    <row r="127">
      <c r="A127" s="95"/>
      <c r="B127" s="95"/>
      <c r="C127" s="95"/>
      <c r="D127" s="327"/>
      <c r="E127" s="95"/>
      <c r="F127" s="95"/>
      <c r="G127" s="95"/>
      <c r="H127" s="95"/>
      <c r="I127" s="95"/>
      <c r="J127" s="95"/>
      <c r="K127" s="95"/>
      <c r="L127" s="95"/>
      <c r="M127" s="95"/>
      <c r="N127" s="95"/>
      <c r="O127" s="95"/>
      <c r="P127" s="95"/>
      <c r="Q127" s="95"/>
      <c r="R127" s="95"/>
      <c r="S127" s="95"/>
    </row>
    <row r="128">
      <c r="A128" s="95"/>
      <c r="B128" s="95"/>
      <c r="C128" s="95"/>
      <c r="D128" s="327"/>
      <c r="E128" s="95"/>
      <c r="F128" s="95"/>
      <c r="G128" s="95"/>
      <c r="H128" s="95"/>
      <c r="I128" s="95"/>
      <c r="J128" s="95"/>
      <c r="K128" s="95"/>
      <c r="L128" s="95"/>
      <c r="M128" s="95"/>
      <c r="N128" s="95"/>
      <c r="O128" s="95"/>
      <c r="P128" s="95"/>
      <c r="Q128" s="95"/>
      <c r="R128" s="95"/>
      <c r="S128" s="95"/>
    </row>
    <row r="129">
      <c r="A129" s="95"/>
      <c r="B129" s="95"/>
      <c r="C129" s="95"/>
      <c r="D129" s="327"/>
      <c r="E129" s="95"/>
      <c r="F129" s="95"/>
      <c r="G129" s="95"/>
      <c r="H129" s="95"/>
      <c r="I129" s="95"/>
      <c r="J129" s="95"/>
      <c r="K129" s="95"/>
      <c r="L129" s="95"/>
      <c r="M129" s="95"/>
      <c r="N129" s="95"/>
      <c r="O129" s="95"/>
      <c r="P129" s="95"/>
      <c r="Q129" s="95"/>
      <c r="R129" s="95"/>
      <c r="S129" s="95"/>
    </row>
    <row r="130">
      <c r="A130" s="95"/>
      <c r="B130" s="95"/>
      <c r="C130" s="95"/>
      <c r="D130" s="327"/>
      <c r="E130" s="95"/>
      <c r="F130" s="95"/>
      <c r="G130" s="95"/>
      <c r="H130" s="95"/>
      <c r="I130" s="95"/>
      <c r="J130" s="95"/>
      <c r="K130" s="95"/>
      <c r="L130" s="95"/>
      <c r="M130" s="95"/>
      <c r="N130" s="95"/>
      <c r="O130" s="95"/>
      <c r="P130" s="95"/>
      <c r="Q130" s="95"/>
      <c r="R130" s="95"/>
      <c r="S130" s="95"/>
    </row>
    <row r="131">
      <c r="A131" s="95"/>
      <c r="B131" s="95"/>
      <c r="C131" s="95"/>
      <c r="D131" s="327"/>
      <c r="E131" s="95"/>
      <c r="F131" s="95"/>
      <c r="G131" s="95"/>
      <c r="H131" s="95"/>
      <c r="I131" s="95"/>
      <c r="J131" s="95"/>
      <c r="K131" s="95"/>
      <c r="L131" s="95"/>
      <c r="M131" s="95"/>
      <c r="N131" s="95"/>
      <c r="O131" s="95"/>
      <c r="P131" s="95"/>
      <c r="Q131" s="95"/>
      <c r="R131" s="95"/>
      <c r="S131" s="95"/>
    </row>
    <row r="132">
      <c r="A132" s="95"/>
      <c r="B132" s="95"/>
      <c r="C132" s="95"/>
      <c r="D132" s="327"/>
      <c r="E132" s="95"/>
      <c r="F132" s="95"/>
      <c r="G132" s="95"/>
      <c r="H132" s="95"/>
      <c r="I132" s="95"/>
      <c r="J132" s="95"/>
      <c r="K132" s="95"/>
      <c r="L132" s="95"/>
      <c r="M132" s="95"/>
      <c r="N132" s="95"/>
      <c r="O132" s="95"/>
      <c r="P132" s="95"/>
      <c r="Q132" s="95"/>
      <c r="R132" s="95"/>
      <c r="S132" s="95"/>
    </row>
    <row r="133">
      <c r="A133" s="95"/>
      <c r="B133" s="95"/>
      <c r="C133" s="95"/>
      <c r="D133" s="327"/>
      <c r="E133" s="95"/>
      <c r="F133" s="95"/>
      <c r="G133" s="95"/>
      <c r="H133" s="95"/>
      <c r="I133" s="95"/>
      <c r="J133" s="95"/>
      <c r="K133" s="95"/>
      <c r="L133" s="95"/>
      <c r="M133" s="95"/>
      <c r="N133" s="95"/>
      <c r="O133" s="95"/>
      <c r="P133" s="95"/>
      <c r="Q133" s="95"/>
      <c r="R133" s="95"/>
      <c r="S133" s="95"/>
    </row>
    <row r="134">
      <c r="A134" s="95"/>
      <c r="B134" s="95"/>
      <c r="C134" s="95"/>
      <c r="D134" s="327"/>
      <c r="E134" s="95"/>
      <c r="F134" s="95"/>
      <c r="G134" s="95"/>
      <c r="H134" s="95"/>
      <c r="I134" s="95"/>
      <c r="J134" s="95"/>
      <c r="K134" s="95"/>
      <c r="L134" s="95"/>
      <c r="M134" s="95"/>
      <c r="N134" s="95"/>
      <c r="O134" s="95"/>
      <c r="P134" s="95"/>
      <c r="Q134" s="95"/>
      <c r="R134" s="95"/>
      <c r="S134" s="95"/>
    </row>
    <row r="135">
      <c r="A135" s="95"/>
      <c r="B135" s="95"/>
      <c r="C135" s="95"/>
      <c r="D135" s="327"/>
      <c r="E135" s="95"/>
      <c r="F135" s="95"/>
      <c r="G135" s="95"/>
      <c r="H135" s="95"/>
      <c r="I135" s="95"/>
      <c r="J135" s="95"/>
      <c r="K135" s="95"/>
      <c r="L135" s="95"/>
      <c r="M135" s="95"/>
      <c r="N135" s="95"/>
      <c r="O135" s="95"/>
      <c r="P135" s="95"/>
      <c r="Q135" s="95"/>
      <c r="R135" s="95"/>
      <c r="S135" s="95"/>
    </row>
    <row r="136">
      <c r="A136" s="95"/>
      <c r="B136" s="95"/>
      <c r="C136" s="95"/>
      <c r="D136" s="327"/>
      <c r="E136" s="95"/>
      <c r="F136" s="95"/>
      <c r="G136" s="95"/>
      <c r="H136" s="95"/>
      <c r="I136" s="95"/>
      <c r="J136" s="95"/>
      <c r="K136" s="95"/>
      <c r="L136" s="95"/>
      <c r="M136" s="95"/>
      <c r="N136" s="95"/>
      <c r="O136" s="95"/>
      <c r="P136" s="95"/>
      <c r="Q136" s="95"/>
      <c r="R136" s="95"/>
      <c r="S136" s="95"/>
    </row>
    <row r="137">
      <c r="A137" s="95"/>
      <c r="B137" s="95"/>
      <c r="C137" s="95"/>
      <c r="D137" s="327"/>
      <c r="E137" s="95"/>
      <c r="F137" s="95"/>
      <c r="G137" s="95"/>
      <c r="H137" s="95"/>
      <c r="I137" s="95"/>
      <c r="J137" s="95"/>
      <c r="K137" s="95"/>
      <c r="L137" s="95"/>
      <c r="M137" s="95"/>
      <c r="N137" s="95"/>
      <c r="O137" s="95"/>
      <c r="P137" s="95"/>
      <c r="Q137" s="95"/>
      <c r="R137" s="95"/>
      <c r="S137" s="95"/>
    </row>
    <row r="138">
      <c r="A138" s="95"/>
      <c r="B138" s="95"/>
      <c r="C138" s="95"/>
      <c r="D138" s="327"/>
      <c r="E138" s="95"/>
      <c r="F138" s="95"/>
      <c r="G138" s="95"/>
      <c r="H138" s="95"/>
      <c r="I138" s="95"/>
      <c r="J138" s="95"/>
      <c r="K138" s="95"/>
      <c r="L138" s="95"/>
      <c r="M138" s="95"/>
      <c r="N138" s="95"/>
      <c r="O138" s="95"/>
      <c r="P138" s="95"/>
      <c r="Q138" s="95"/>
      <c r="R138" s="95"/>
      <c r="S138" s="95"/>
    </row>
    <row r="139">
      <c r="A139" s="95"/>
      <c r="B139" s="95"/>
      <c r="C139" s="95"/>
      <c r="D139" s="327"/>
      <c r="E139" s="95"/>
      <c r="F139" s="95"/>
      <c r="G139" s="95"/>
      <c r="H139" s="95"/>
      <c r="I139" s="95"/>
      <c r="J139" s="95"/>
      <c r="K139" s="95"/>
      <c r="L139" s="95"/>
      <c r="M139" s="95"/>
      <c r="N139" s="95"/>
      <c r="O139" s="95"/>
      <c r="P139" s="95"/>
      <c r="Q139" s="95"/>
      <c r="R139" s="95"/>
      <c r="S139" s="95"/>
    </row>
    <row r="140">
      <c r="A140" s="95"/>
      <c r="B140" s="95"/>
      <c r="C140" s="95"/>
      <c r="D140" s="327"/>
      <c r="E140" s="95"/>
      <c r="F140" s="95"/>
      <c r="G140" s="95"/>
      <c r="H140" s="95"/>
      <c r="I140" s="95"/>
      <c r="J140" s="95"/>
      <c r="K140" s="95"/>
      <c r="L140" s="95"/>
      <c r="M140" s="95"/>
      <c r="N140" s="95"/>
      <c r="O140" s="95"/>
      <c r="P140" s="95"/>
      <c r="Q140" s="95"/>
      <c r="R140" s="95"/>
      <c r="S140" s="95"/>
    </row>
    <row r="141">
      <c r="A141" s="95"/>
      <c r="B141" s="95"/>
      <c r="C141" s="95"/>
      <c r="D141" s="327"/>
      <c r="E141" s="95"/>
      <c r="F141" s="95"/>
      <c r="G141" s="95"/>
      <c r="H141" s="95"/>
      <c r="I141" s="95"/>
      <c r="J141" s="95"/>
      <c r="K141" s="95"/>
      <c r="L141" s="95"/>
      <c r="M141" s="95"/>
      <c r="N141" s="95"/>
      <c r="O141" s="95"/>
      <c r="P141" s="95"/>
      <c r="Q141" s="95"/>
      <c r="R141" s="95"/>
      <c r="S141" s="95"/>
    </row>
    <row r="142">
      <c r="A142" s="95"/>
      <c r="B142" s="95"/>
      <c r="C142" s="95"/>
      <c r="D142" s="327"/>
      <c r="E142" s="95"/>
      <c r="F142" s="95"/>
      <c r="G142" s="95"/>
      <c r="H142" s="95"/>
      <c r="I142" s="95"/>
      <c r="J142" s="95"/>
      <c r="K142" s="95"/>
      <c r="L142" s="95"/>
      <c r="M142" s="95"/>
      <c r="N142" s="95"/>
      <c r="O142" s="95"/>
      <c r="P142" s="95"/>
      <c r="Q142" s="95"/>
      <c r="R142" s="95"/>
      <c r="S142" s="95"/>
    </row>
    <row r="143">
      <c r="A143" s="95"/>
      <c r="B143" s="95"/>
      <c r="C143" s="95"/>
      <c r="D143" s="327"/>
      <c r="E143" s="95"/>
      <c r="F143" s="95"/>
      <c r="G143" s="95"/>
      <c r="H143" s="95"/>
      <c r="I143" s="95"/>
      <c r="J143" s="95"/>
      <c r="K143" s="95"/>
      <c r="L143" s="95"/>
      <c r="M143" s="95"/>
      <c r="N143" s="95"/>
      <c r="O143" s="95"/>
      <c r="P143" s="95"/>
      <c r="Q143" s="95"/>
      <c r="R143" s="95"/>
      <c r="S143" s="95"/>
    </row>
    <row r="144">
      <c r="A144" s="95"/>
      <c r="B144" s="95"/>
      <c r="C144" s="95"/>
      <c r="D144" s="327"/>
      <c r="E144" s="95"/>
      <c r="F144" s="95"/>
      <c r="G144" s="95"/>
      <c r="H144" s="95"/>
      <c r="I144" s="95"/>
      <c r="J144" s="95"/>
      <c r="K144" s="95"/>
      <c r="L144" s="95"/>
      <c r="M144" s="95"/>
      <c r="N144" s="95"/>
      <c r="O144" s="95"/>
      <c r="P144" s="95"/>
      <c r="Q144" s="95"/>
      <c r="R144" s="95"/>
      <c r="S144" s="95"/>
    </row>
    <row r="145">
      <c r="A145" s="95"/>
      <c r="B145" s="95"/>
      <c r="C145" s="95"/>
      <c r="D145" s="327"/>
      <c r="E145" s="95"/>
      <c r="F145" s="95"/>
      <c r="G145" s="95"/>
      <c r="H145" s="95"/>
      <c r="I145" s="95"/>
      <c r="J145" s="95"/>
      <c r="K145" s="95"/>
      <c r="L145" s="95"/>
      <c r="M145" s="95"/>
      <c r="N145" s="95"/>
      <c r="O145" s="95"/>
      <c r="P145" s="95"/>
      <c r="Q145" s="95"/>
      <c r="R145" s="95"/>
      <c r="S145" s="95"/>
    </row>
    <row r="146">
      <c r="A146" s="95"/>
      <c r="B146" s="95"/>
      <c r="C146" s="95"/>
      <c r="D146" s="327"/>
      <c r="E146" s="95"/>
      <c r="F146" s="95"/>
      <c r="G146" s="95"/>
      <c r="H146" s="95"/>
      <c r="I146" s="95"/>
      <c r="J146" s="95"/>
      <c r="K146" s="95"/>
      <c r="L146" s="95"/>
      <c r="M146" s="95"/>
      <c r="N146" s="95"/>
      <c r="O146" s="95"/>
      <c r="P146" s="95"/>
      <c r="Q146" s="95"/>
      <c r="R146" s="95"/>
      <c r="S146" s="95"/>
    </row>
    <row r="147">
      <c r="A147" s="95"/>
      <c r="B147" s="95"/>
      <c r="C147" s="95"/>
      <c r="D147" s="327"/>
      <c r="E147" s="95"/>
      <c r="F147" s="95"/>
      <c r="G147" s="95"/>
      <c r="H147" s="95"/>
      <c r="I147" s="95"/>
      <c r="J147" s="95"/>
      <c r="K147" s="95"/>
      <c r="L147" s="95"/>
      <c r="M147" s="95"/>
      <c r="N147" s="95"/>
      <c r="O147" s="95"/>
      <c r="P147" s="95"/>
      <c r="Q147" s="95"/>
      <c r="R147" s="95"/>
      <c r="S147" s="95"/>
    </row>
    <row r="148">
      <c r="A148" s="95"/>
      <c r="B148" s="95"/>
      <c r="C148" s="95"/>
      <c r="D148" s="327"/>
      <c r="E148" s="95"/>
      <c r="F148" s="95"/>
      <c r="G148" s="95"/>
      <c r="H148" s="95"/>
      <c r="I148" s="95"/>
      <c r="J148" s="95"/>
      <c r="K148" s="95"/>
      <c r="L148" s="95"/>
      <c r="M148" s="95"/>
      <c r="N148" s="95"/>
      <c r="O148" s="95"/>
      <c r="P148" s="95"/>
      <c r="Q148" s="95"/>
      <c r="R148" s="95"/>
      <c r="S148" s="95"/>
    </row>
    <row r="149">
      <c r="A149" s="95"/>
      <c r="B149" s="95"/>
      <c r="C149" s="95"/>
      <c r="D149" s="327"/>
      <c r="E149" s="95"/>
      <c r="F149" s="95"/>
      <c r="G149" s="95"/>
      <c r="H149" s="95"/>
      <c r="I149" s="95"/>
      <c r="J149" s="95"/>
      <c r="K149" s="95"/>
      <c r="L149" s="95"/>
      <c r="M149" s="95"/>
      <c r="N149" s="95"/>
      <c r="O149" s="95"/>
      <c r="P149" s="95"/>
      <c r="Q149" s="95"/>
      <c r="R149" s="95"/>
      <c r="S149" s="95"/>
    </row>
    <row r="150">
      <c r="A150" s="95"/>
      <c r="B150" s="95"/>
      <c r="C150" s="95"/>
      <c r="D150" s="327"/>
      <c r="E150" s="95"/>
      <c r="F150" s="95"/>
      <c r="G150" s="95"/>
      <c r="H150" s="95"/>
      <c r="I150" s="95"/>
      <c r="J150" s="95"/>
      <c r="K150" s="95"/>
      <c r="L150" s="95"/>
      <c r="M150" s="95"/>
      <c r="N150" s="95"/>
      <c r="O150" s="95"/>
      <c r="P150" s="95"/>
      <c r="Q150" s="95"/>
      <c r="R150" s="95"/>
      <c r="S150" s="95"/>
    </row>
    <row r="151">
      <c r="A151" s="95"/>
      <c r="B151" s="95"/>
      <c r="C151" s="95"/>
      <c r="D151" s="327"/>
      <c r="E151" s="95"/>
      <c r="F151" s="95"/>
      <c r="G151" s="95"/>
      <c r="H151" s="95"/>
      <c r="I151" s="95"/>
      <c r="J151" s="95"/>
      <c r="K151" s="95"/>
      <c r="L151" s="95"/>
      <c r="M151" s="95"/>
      <c r="N151" s="95"/>
      <c r="O151" s="95"/>
      <c r="P151" s="95"/>
      <c r="Q151" s="95"/>
      <c r="R151" s="95"/>
      <c r="S151" s="95"/>
    </row>
    <row r="152">
      <c r="A152" s="95"/>
      <c r="B152" s="95"/>
      <c r="C152" s="95"/>
      <c r="D152" s="327"/>
      <c r="E152" s="95"/>
      <c r="F152" s="95"/>
      <c r="G152" s="95"/>
      <c r="H152" s="95"/>
      <c r="I152" s="95"/>
      <c r="J152" s="95"/>
      <c r="K152" s="95"/>
      <c r="L152" s="95"/>
      <c r="M152" s="95"/>
      <c r="N152" s="95"/>
      <c r="O152" s="95"/>
      <c r="P152" s="95"/>
      <c r="Q152" s="95"/>
      <c r="R152" s="95"/>
      <c r="S152" s="95"/>
    </row>
    <row r="153">
      <c r="A153" s="95"/>
      <c r="B153" s="95"/>
      <c r="C153" s="95"/>
      <c r="D153" s="327"/>
      <c r="E153" s="95"/>
      <c r="F153" s="95"/>
      <c r="G153" s="95"/>
      <c r="H153" s="95"/>
      <c r="I153" s="95"/>
      <c r="J153" s="95"/>
      <c r="K153" s="95"/>
      <c r="L153" s="95"/>
      <c r="M153" s="95"/>
      <c r="N153" s="95"/>
      <c r="O153" s="95"/>
      <c r="P153" s="95"/>
      <c r="Q153" s="95"/>
      <c r="R153" s="95"/>
      <c r="S153" s="95"/>
    </row>
    <row r="154">
      <c r="A154" s="95"/>
      <c r="B154" s="95"/>
      <c r="C154" s="95"/>
      <c r="D154" s="327"/>
      <c r="E154" s="95"/>
      <c r="F154" s="95"/>
      <c r="G154" s="95"/>
      <c r="H154" s="95"/>
      <c r="I154" s="95"/>
      <c r="J154" s="95"/>
      <c r="K154" s="95"/>
      <c r="L154" s="95"/>
      <c r="M154" s="95"/>
      <c r="N154" s="95"/>
      <c r="O154" s="95"/>
      <c r="P154" s="95"/>
      <c r="Q154" s="95"/>
      <c r="R154" s="95"/>
      <c r="S154" s="95"/>
    </row>
    <row r="155">
      <c r="A155" s="95"/>
      <c r="B155" s="95"/>
      <c r="C155" s="95"/>
      <c r="D155" s="327"/>
      <c r="E155" s="95"/>
      <c r="F155" s="95"/>
      <c r="G155" s="95"/>
      <c r="H155" s="95"/>
      <c r="I155" s="95"/>
      <c r="J155" s="95"/>
      <c r="K155" s="95"/>
      <c r="L155" s="95"/>
      <c r="M155" s="95"/>
      <c r="N155" s="95"/>
      <c r="O155" s="95"/>
      <c r="P155" s="95"/>
      <c r="Q155" s="95"/>
      <c r="R155" s="95"/>
      <c r="S155" s="95"/>
    </row>
    <row r="156">
      <c r="A156" s="95"/>
      <c r="B156" s="95"/>
      <c r="C156" s="95"/>
      <c r="D156" s="327"/>
      <c r="E156" s="95"/>
      <c r="F156" s="95"/>
      <c r="G156" s="95"/>
      <c r="H156" s="95"/>
      <c r="I156" s="95"/>
      <c r="J156" s="95"/>
      <c r="K156" s="95"/>
      <c r="L156" s="95"/>
      <c r="M156" s="95"/>
      <c r="N156" s="95"/>
      <c r="O156" s="95"/>
      <c r="P156" s="95"/>
      <c r="Q156" s="95"/>
      <c r="R156" s="95"/>
      <c r="S156" s="95"/>
    </row>
    <row r="157">
      <c r="A157" s="95"/>
      <c r="B157" s="95"/>
      <c r="C157" s="95"/>
      <c r="D157" s="327"/>
      <c r="E157" s="95"/>
      <c r="F157" s="95"/>
      <c r="G157" s="95"/>
      <c r="H157" s="95"/>
      <c r="I157" s="95"/>
      <c r="J157" s="95"/>
      <c r="K157" s="95"/>
      <c r="L157" s="95"/>
      <c r="M157" s="95"/>
      <c r="N157" s="95"/>
      <c r="O157" s="95"/>
      <c r="P157" s="95"/>
      <c r="Q157" s="95"/>
      <c r="R157" s="95"/>
      <c r="S157" s="95"/>
    </row>
    <row r="158">
      <c r="A158" s="95"/>
      <c r="B158" s="95"/>
      <c r="C158" s="95"/>
      <c r="D158" s="327"/>
      <c r="E158" s="95"/>
      <c r="F158" s="95"/>
      <c r="G158" s="95"/>
      <c r="H158" s="95"/>
      <c r="I158" s="95"/>
      <c r="J158" s="95"/>
      <c r="K158" s="95"/>
      <c r="L158" s="95"/>
      <c r="M158" s="95"/>
      <c r="N158" s="95"/>
      <c r="O158" s="95"/>
      <c r="P158" s="95"/>
      <c r="Q158" s="95"/>
      <c r="R158" s="95"/>
      <c r="S158" s="95"/>
    </row>
    <row r="159">
      <c r="A159" s="95"/>
      <c r="B159" s="95"/>
      <c r="C159" s="95"/>
      <c r="D159" s="327"/>
      <c r="E159" s="95"/>
      <c r="F159" s="95"/>
      <c r="G159" s="95"/>
      <c r="H159" s="95"/>
      <c r="I159" s="95"/>
      <c r="J159" s="95"/>
      <c r="K159" s="95"/>
      <c r="L159" s="95"/>
      <c r="M159" s="95"/>
      <c r="N159" s="95"/>
      <c r="O159" s="95"/>
      <c r="P159" s="95"/>
      <c r="Q159" s="95"/>
      <c r="R159" s="95"/>
      <c r="S159" s="95"/>
    </row>
    <row r="160">
      <c r="A160" s="95"/>
      <c r="B160" s="95"/>
      <c r="C160" s="95"/>
      <c r="D160" s="327"/>
      <c r="E160" s="95"/>
      <c r="F160" s="95"/>
      <c r="G160" s="95"/>
      <c r="H160" s="95"/>
      <c r="I160" s="95"/>
      <c r="J160" s="95"/>
      <c r="K160" s="95"/>
      <c r="L160" s="95"/>
      <c r="M160" s="95"/>
      <c r="N160" s="95"/>
      <c r="O160" s="95"/>
      <c r="P160" s="95"/>
      <c r="Q160" s="95"/>
      <c r="R160" s="95"/>
      <c r="S160" s="95"/>
    </row>
    <row r="161">
      <c r="A161" s="95"/>
      <c r="B161" s="95"/>
      <c r="C161" s="95"/>
      <c r="D161" s="327"/>
      <c r="E161" s="95"/>
      <c r="F161" s="95"/>
      <c r="G161" s="95"/>
      <c r="H161" s="95"/>
      <c r="I161" s="95"/>
      <c r="J161" s="95"/>
      <c r="K161" s="95"/>
      <c r="L161" s="95"/>
      <c r="M161" s="95"/>
      <c r="N161" s="95"/>
      <c r="O161" s="95"/>
      <c r="P161" s="95"/>
      <c r="Q161" s="95"/>
      <c r="R161" s="95"/>
      <c r="S161" s="95"/>
    </row>
    <row r="162">
      <c r="A162" s="95"/>
      <c r="B162" s="95"/>
      <c r="C162" s="95"/>
      <c r="D162" s="327"/>
      <c r="E162" s="95"/>
      <c r="F162" s="95"/>
      <c r="G162" s="95"/>
      <c r="H162" s="95"/>
      <c r="I162" s="95"/>
      <c r="J162" s="95"/>
      <c r="K162" s="95"/>
      <c r="L162" s="95"/>
      <c r="M162" s="95"/>
      <c r="N162" s="95"/>
      <c r="O162" s="95"/>
      <c r="P162" s="95"/>
      <c r="Q162" s="95"/>
      <c r="R162" s="95"/>
      <c r="S162" s="95"/>
    </row>
    <row r="163">
      <c r="A163" s="95"/>
      <c r="B163" s="95"/>
      <c r="C163" s="95"/>
      <c r="D163" s="327"/>
      <c r="E163" s="95"/>
      <c r="F163" s="95"/>
      <c r="G163" s="95"/>
      <c r="H163" s="95"/>
      <c r="I163" s="95"/>
      <c r="J163" s="95"/>
      <c r="K163" s="95"/>
      <c r="L163" s="95"/>
      <c r="M163" s="95"/>
      <c r="N163" s="95"/>
      <c r="O163" s="95"/>
      <c r="P163" s="95"/>
      <c r="Q163" s="95"/>
      <c r="R163" s="95"/>
      <c r="S163" s="95"/>
    </row>
    <row r="164">
      <c r="A164" s="95"/>
      <c r="B164" s="95"/>
      <c r="C164" s="95"/>
      <c r="D164" s="327"/>
      <c r="E164" s="95"/>
      <c r="F164" s="95"/>
      <c r="G164" s="95"/>
      <c r="H164" s="95"/>
      <c r="I164" s="95"/>
      <c r="J164" s="95"/>
      <c r="K164" s="95"/>
      <c r="L164" s="95"/>
      <c r="M164" s="95"/>
      <c r="N164" s="95"/>
      <c r="O164" s="95"/>
      <c r="P164" s="95"/>
      <c r="Q164" s="95"/>
      <c r="R164" s="95"/>
      <c r="S164" s="95"/>
    </row>
    <row r="165">
      <c r="A165" s="95"/>
      <c r="B165" s="95"/>
      <c r="C165" s="95"/>
      <c r="D165" s="327"/>
      <c r="E165" s="95"/>
      <c r="F165" s="95"/>
      <c r="G165" s="95"/>
      <c r="H165" s="95"/>
      <c r="I165" s="95"/>
      <c r="J165" s="95"/>
      <c r="K165" s="95"/>
      <c r="L165" s="95"/>
      <c r="M165" s="95"/>
      <c r="N165" s="95"/>
      <c r="O165" s="95"/>
      <c r="P165" s="95"/>
      <c r="Q165" s="95"/>
      <c r="R165" s="95"/>
      <c r="S165" s="95"/>
    </row>
    <row r="166">
      <c r="A166" s="95"/>
      <c r="B166" s="95"/>
      <c r="C166" s="95"/>
      <c r="D166" s="327"/>
      <c r="E166" s="95"/>
      <c r="F166" s="95"/>
      <c r="G166" s="95"/>
      <c r="H166" s="95"/>
      <c r="I166" s="95"/>
      <c r="J166" s="95"/>
      <c r="K166" s="95"/>
      <c r="L166" s="95"/>
      <c r="M166" s="95"/>
      <c r="N166" s="95"/>
      <c r="O166" s="95"/>
      <c r="P166" s="95"/>
      <c r="Q166" s="95"/>
      <c r="R166" s="95"/>
      <c r="S166" s="95"/>
    </row>
    <row r="167">
      <c r="A167" s="95"/>
      <c r="B167" s="95"/>
      <c r="C167" s="95"/>
      <c r="D167" s="327"/>
      <c r="E167" s="95"/>
      <c r="F167" s="95"/>
      <c r="G167" s="95"/>
      <c r="H167" s="95"/>
      <c r="I167" s="95"/>
      <c r="J167" s="95"/>
      <c r="K167" s="95"/>
      <c r="L167" s="95"/>
      <c r="M167" s="95"/>
      <c r="N167" s="95"/>
      <c r="O167" s="95"/>
      <c r="P167" s="95"/>
      <c r="Q167" s="95"/>
      <c r="R167" s="95"/>
      <c r="S167" s="95"/>
    </row>
    <row r="168">
      <c r="A168" s="95"/>
      <c r="B168" s="95"/>
      <c r="C168" s="95"/>
      <c r="D168" s="327"/>
      <c r="E168" s="95"/>
      <c r="F168" s="95"/>
      <c r="G168" s="95"/>
      <c r="H168" s="95"/>
      <c r="I168" s="95"/>
      <c r="J168" s="95"/>
      <c r="K168" s="95"/>
      <c r="L168" s="95"/>
      <c r="M168" s="95"/>
      <c r="N168" s="95"/>
      <c r="O168" s="95"/>
      <c r="P168" s="95"/>
      <c r="Q168" s="95"/>
      <c r="R168" s="95"/>
      <c r="S168" s="95"/>
    </row>
    <row r="169">
      <c r="A169" s="95"/>
      <c r="B169" s="95"/>
      <c r="C169" s="95"/>
      <c r="D169" s="327"/>
      <c r="E169" s="95"/>
      <c r="F169" s="95"/>
      <c r="G169" s="95"/>
      <c r="H169" s="95"/>
      <c r="I169" s="95"/>
      <c r="J169" s="95"/>
      <c r="K169" s="95"/>
      <c r="L169" s="95"/>
      <c r="M169" s="95"/>
      <c r="N169" s="95"/>
      <c r="O169" s="95"/>
      <c r="P169" s="95"/>
      <c r="Q169" s="95"/>
      <c r="R169" s="95"/>
      <c r="S169" s="95"/>
    </row>
    <row r="170">
      <c r="A170" s="95"/>
      <c r="B170" s="95"/>
      <c r="C170" s="95"/>
      <c r="D170" s="327"/>
      <c r="E170" s="95"/>
      <c r="F170" s="95"/>
      <c r="G170" s="95"/>
      <c r="H170" s="95"/>
      <c r="I170" s="95"/>
      <c r="J170" s="95"/>
      <c r="K170" s="95"/>
      <c r="L170" s="95"/>
      <c r="M170" s="95"/>
      <c r="N170" s="95"/>
      <c r="O170" s="95"/>
      <c r="P170" s="95"/>
      <c r="Q170" s="95"/>
      <c r="R170" s="95"/>
      <c r="S170" s="95"/>
    </row>
    <row r="171">
      <c r="A171" s="95"/>
      <c r="B171" s="95"/>
      <c r="C171" s="95"/>
      <c r="D171" s="327"/>
      <c r="E171" s="95"/>
      <c r="F171" s="95"/>
      <c r="G171" s="95"/>
      <c r="H171" s="95"/>
      <c r="I171" s="95"/>
      <c r="J171" s="95"/>
      <c r="K171" s="95"/>
      <c r="L171" s="95"/>
      <c r="M171" s="95"/>
      <c r="N171" s="95"/>
      <c r="O171" s="95"/>
      <c r="P171" s="95"/>
      <c r="Q171" s="95"/>
      <c r="R171" s="95"/>
      <c r="S171" s="95"/>
    </row>
    <row r="172">
      <c r="A172" s="95"/>
      <c r="B172" s="95"/>
      <c r="C172" s="95"/>
      <c r="D172" s="327"/>
      <c r="E172" s="95"/>
      <c r="F172" s="95"/>
      <c r="G172" s="95"/>
      <c r="H172" s="95"/>
      <c r="I172" s="95"/>
      <c r="J172" s="95"/>
      <c r="K172" s="95"/>
      <c r="L172" s="95"/>
      <c r="M172" s="95"/>
      <c r="N172" s="95"/>
      <c r="O172" s="95"/>
      <c r="P172" s="95"/>
      <c r="Q172" s="95"/>
      <c r="R172" s="95"/>
      <c r="S172" s="95"/>
    </row>
    <row r="173">
      <c r="A173" s="95"/>
      <c r="B173" s="95"/>
      <c r="C173" s="95"/>
      <c r="D173" s="327"/>
      <c r="E173" s="95"/>
      <c r="F173" s="95"/>
      <c r="G173" s="95"/>
      <c r="H173" s="95"/>
      <c r="I173" s="95"/>
      <c r="J173" s="95"/>
      <c r="K173" s="95"/>
      <c r="L173" s="95"/>
      <c r="M173" s="95"/>
      <c r="N173" s="95"/>
      <c r="O173" s="95"/>
      <c r="P173" s="95"/>
      <c r="Q173" s="95"/>
      <c r="R173" s="95"/>
      <c r="S173" s="95"/>
    </row>
    <row r="174">
      <c r="A174" s="95"/>
      <c r="B174" s="95"/>
      <c r="C174" s="95"/>
      <c r="D174" s="327"/>
      <c r="E174" s="95"/>
      <c r="F174" s="95"/>
      <c r="G174" s="95"/>
      <c r="H174" s="95"/>
      <c r="I174" s="95"/>
      <c r="J174" s="95"/>
      <c r="K174" s="95"/>
      <c r="L174" s="95"/>
      <c r="M174" s="95"/>
      <c r="N174" s="95"/>
      <c r="O174" s="95"/>
      <c r="P174" s="95"/>
      <c r="Q174" s="95"/>
      <c r="R174" s="95"/>
      <c r="S174" s="95"/>
    </row>
    <row r="175">
      <c r="A175" s="95"/>
      <c r="B175" s="95"/>
      <c r="C175" s="95"/>
      <c r="D175" s="327"/>
      <c r="E175" s="95"/>
      <c r="F175" s="95"/>
      <c r="G175" s="95"/>
      <c r="H175" s="95"/>
      <c r="I175" s="95"/>
      <c r="J175" s="95"/>
      <c r="K175" s="95"/>
      <c r="L175" s="95"/>
      <c r="M175" s="95"/>
      <c r="N175" s="95"/>
      <c r="O175" s="95"/>
      <c r="P175" s="95"/>
      <c r="Q175" s="95"/>
      <c r="R175" s="95"/>
      <c r="S175" s="95"/>
    </row>
    <row r="176">
      <c r="A176" s="95"/>
      <c r="B176" s="95"/>
      <c r="C176" s="95"/>
      <c r="D176" s="327"/>
      <c r="E176" s="95"/>
      <c r="F176" s="95"/>
      <c r="G176" s="95"/>
      <c r="H176" s="95"/>
      <c r="I176" s="95"/>
      <c r="J176" s="95"/>
      <c r="K176" s="95"/>
      <c r="L176" s="95"/>
      <c r="M176" s="95"/>
      <c r="N176" s="95"/>
      <c r="O176" s="95"/>
      <c r="P176" s="95"/>
      <c r="Q176" s="95"/>
      <c r="R176" s="95"/>
      <c r="S176" s="95"/>
    </row>
    <row r="177">
      <c r="A177" s="95"/>
      <c r="B177" s="95"/>
      <c r="C177" s="95"/>
      <c r="D177" s="327"/>
      <c r="E177" s="95"/>
      <c r="F177" s="95"/>
      <c r="G177" s="95"/>
      <c r="H177" s="95"/>
      <c r="I177" s="95"/>
      <c r="J177" s="95"/>
      <c r="K177" s="95"/>
      <c r="L177" s="95"/>
      <c r="M177" s="95"/>
      <c r="N177" s="95"/>
      <c r="O177" s="95"/>
      <c r="P177" s="95"/>
      <c r="Q177" s="95"/>
      <c r="R177" s="95"/>
      <c r="S177" s="95"/>
    </row>
    <row r="178">
      <c r="A178" s="95"/>
      <c r="B178" s="95"/>
      <c r="C178" s="95"/>
      <c r="D178" s="327"/>
      <c r="E178" s="95"/>
      <c r="F178" s="95"/>
      <c r="G178" s="95"/>
      <c r="H178" s="95"/>
      <c r="I178" s="95"/>
      <c r="J178" s="95"/>
      <c r="K178" s="95"/>
      <c r="L178" s="95"/>
      <c r="M178" s="95"/>
      <c r="N178" s="95"/>
      <c r="O178" s="95"/>
      <c r="P178" s="95"/>
      <c r="Q178" s="95"/>
      <c r="R178" s="95"/>
      <c r="S178" s="95"/>
    </row>
    <row r="179">
      <c r="A179" s="95"/>
      <c r="B179" s="95"/>
      <c r="C179" s="95"/>
      <c r="D179" s="327"/>
      <c r="E179" s="95"/>
      <c r="F179" s="95"/>
      <c r="G179" s="95"/>
      <c r="H179" s="95"/>
      <c r="I179" s="95"/>
      <c r="J179" s="95"/>
      <c r="K179" s="95"/>
      <c r="L179" s="95"/>
      <c r="M179" s="95"/>
      <c r="N179" s="95"/>
      <c r="O179" s="95"/>
      <c r="P179" s="95"/>
      <c r="Q179" s="95"/>
      <c r="R179" s="95"/>
      <c r="S179" s="95"/>
    </row>
    <row r="180">
      <c r="A180" s="95"/>
      <c r="B180" s="95"/>
      <c r="C180" s="95"/>
      <c r="D180" s="327"/>
      <c r="E180" s="95"/>
      <c r="F180" s="95"/>
      <c r="G180" s="95"/>
      <c r="H180" s="95"/>
      <c r="I180" s="95"/>
      <c r="J180" s="95"/>
      <c r="K180" s="95"/>
      <c r="L180" s="95"/>
      <c r="M180" s="95"/>
      <c r="N180" s="95"/>
      <c r="O180" s="95"/>
      <c r="P180" s="95"/>
      <c r="Q180" s="95"/>
      <c r="R180" s="95"/>
      <c r="S180" s="95"/>
    </row>
    <row r="181">
      <c r="A181" s="95"/>
      <c r="B181" s="95"/>
      <c r="C181" s="95"/>
      <c r="D181" s="327"/>
      <c r="E181" s="95"/>
      <c r="F181" s="95"/>
      <c r="G181" s="95"/>
      <c r="H181" s="95"/>
      <c r="I181" s="95"/>
      <c r="J181" s="95"/>
      <c r="K181" s="95"/>
      <c r="L181" s="95"/>
      <c r="M181" s="95"/>
      <c r="N181" s="95"/>
      <c r="O181" s="95"/>
      <c r="P181" s="95"/>
      <c r="Q181" s="95"/>
      <c r="R181" s="95"/>
      <c r="S181" s="95"/>
    </row>
    <row r="182">
      <c r="A182" s="95"/>
      <c r="B182" s="95"/>
      <c r="C182" s="95"/>
      <c r="D182" s="327"/>
      <c r="E182" s="95"/>
      <c r="F182" s="95"/>
      <c r="G182" s="95"/>
      <c r="H182" s="95"/>
      <c r="I182" s="95"/>
      <c r="J182" s="95"/>
      <c r="K182" s="95"/>
      <c r="L182" s="95"/>
      <c r="M182" s="95"/>
      <c r="N182" s="95"/>
      <c r="O182" s="95"/>
      <c r="P182" s="95"/>
      <c r="Q182" s="95"/>
      <c r="R182" s="95"/>
      <c r="S182" s="95"/>
    </row>
    <row r="183">
      <c r="A183" s="95"/>
      <c r="B183" s="95"/>
      <c r="C183" s="95"/>
      <c r="D183" s="327"/>
      <c r="E183" s="95"/>
      <c r="F183" s="95"/>
      <c r="G183" s="95"/>
      <c r="H183" s="95"/>
      <c r="I183" s="95"/>
      <c r="J183" s="95"/>
      <c r="K183" s="95"/>
      <c r="L183" s="95"/>
      <c r="M183" s="95"/>
      <c r="N183" s="95"/>
      <c r="O183" s="95"/>
      <c r="P183" s="95"/>
      <c r="Q183" s="95"/>
      <c r="R183" s="95"/>
      <c r="S183" s="95"/>
    </row>
    <row r="184">
      <c r="A184" s="95"/>
      <c r="B184" s="95"/>
      <c r="C184" s="95"/>
      <c r="D184" s="327"/>
      <c r="E184" s="95"/>
      <c r="F184" s="95"/>
      <c r="G184" s="95"/>
      <c r="H184" s="95"/>
      <c r="I184" s="95"/>
      <c r="J184" s="95"/>
      <c r="K184" s="95"/>
      <c r="L184" s="95"/>
      <c r="M184" s="95"/>
      <c r="N184" s="95"/>
      <c r="O184" s="95"/>
      <c r="P184" s="95"/>
      <c r="Q184" s="95"/>
      <c r="R184" s="95"/>
      <c r="S184" s="95"/>
    </row>
    <row r="185">
      <c r="A185" s="95"/>
      <c r="B185" s="95"/>
      <c r="C185" s="95"/>
      <c r="D185" s="327"/>
      <c r="E185" s="95"/>
      <c r="F185" s="95"/>
      <c r="G185" s="95"/>
      <c r="H185" s="95"/>
      <c r="I185" s="95"/>
      <c r="J185" s="95"/>
      <c r="K185" s="95"/>
      <c r="L185" s="95"/>
      <c r="M185" s="95"/>
      <c r="N185" s="95"/>
      <c r="O185" s="95"/>
      <c r="P185" s="95"/>
      <c r="Q185" s="95"/>
      <c r="R185" s="95"/>
      <c r="S185" s="95"/>
    </row>
    <row r="186">
      <c r="A186" s="95"/>
      <c r="B186" s="95"/>
      <c r="C186" s="95"/>
      <c r="D186" s="327"/>
      <c r="E186" s="95"/>
      <c r="F186" s="95"/>
      <c r="G186" s="95"/>
      <c r="H186" s="95"/>
      <c r="I186" s="95"/>
      <c r="J186" s="95"/>
      <c r="K186" s="95"/>
      <c r="L186" s="95"/>
      <c r="M186" s="95"/>
      <c r="N186" s="95"/>
      <c r="O186" s="95"/>
      <c r="P186" s="95"/>
      <c r="Q186" s="95"/>
      <c r="R186" s="95"/>
      <c r="S186" s="95"/>
    </row>
    <row r="187">
      <c r="A187" s="95"/>
      <c r="B187" s="95"/>
      <c r="C187" s="95"/>
      <c r="D187" s="327"/>
      <c r="E187" s="95"/>
      <c r="F187" s="95"/>
      <c r="G187" s="95"/>
      <c r="H187" s="95"/>
      <c r="I187" s="95"/>
      <c r="J187" s="95"/>
      <c r="K187" s="95"/>
      <c r="L187" s="95"/>
      <c r="M187" s="95"/>
      <c r="N187" s="95"/>
      <c r="O187" s="95"/>
      <c r="P187" s="95"/>
      <c r="Q187" s="95"/>
      <c r="R187" s="95"/>
      <c r="S187" s="95"/>
    </row>
    <row r="188">
      <c r="A188" s="95"/>
      <c r="B188" s="95"/>
      <c r="C188" s="95"/>
      <c r="D188" s="327"/>
      <c r="E188" s="95"/>
      <c r="F188" s="95"/>
      <c r="G188" s="95"/>
      <c r="H188" s="95"/>
      <c r="I188" s="95"/>
      <c r="J188" s="95"/>
      <c r="K188" s="95"/>
      <c r="L188" s="95"/>
      <c r="M188" s="95"/>
      <c r="N188" s="95"/>
      <c r="O188" s="95"/>
      <c r="P188" s="95"/>
      <c r="Q188" s="95"/>
      <c r="R188" s="95"/>
      <c r="S188" s="95"/>
    </row>
    <row r="189">
      <c r="A189" s="95"/>
      <c r="B189" s="95"/>
      <c r="C189" s="95"/>
      <c r="D189" s="327"/>
      <c r="E189" s="95"/>
      <c r="F189" s="95"/>
      <c r="G189" s="95"/>
      <c r="H189" s="95"/>
      <c r="I189" s="95"/>
      <c r="J189" s="95"/>
      <c r="K189" s="95"/>
      <c r="L189" s="95"/>
      <c r="M189" s="95"/>
      <c r="N189" s="95"/>
      <c r="O189" s="95"/>
      <c r="P189" s="95"/>
      <c r="Q189" s="95"/>
      <c r="R189" s="95"/>
      <c r="S189" s="95"/>
    </row>
    <row r="190">
      <c r="A190" s="95"/>
      <c r="B190" s="95"/>
      <c r="C190" s="95"/>
      <c r="D190" s="327"/>
      <c r="E190" s="95"/>
      <c r="F190" s="95"/>
      <c r="G190" s="95"/>
      <c r="H190" s="95"/>
      <c r="I190" s="95"/>
      <c r="J190" s="95"/>
      <c r="K190" s="95"/>
      <c r="L190" s="95"/>
      <c r="M190" s="95"/>
      <c r="N190" s="95"/>
      <c r="O190" s="95"/>
      <c r="P190" s="95"/>
      <c r="Q190" s="95"/>
      <c r="R190" s="95"/>
      <c r="S190" s="95"/>
    </row>
    <row r="191">
      <c r="A191" s="95"/>
      <c r="B191" s="95"/>
      <c r="C191" s="95"/>
      <c r="D191" s="327"/>
      <c r="E191" s="95"/>
      <c r="F191" s="95"/>
      <c r="G191" s="95"/>
      <c r="H191" s="95"/>
      <c r="I191" s="95"/>
      <c r="J191" s="95"/>
      <c r="K191" s="95"/>
      <c r="L191" s="95"/>
      <c r="M191" s="95"/>
      <c r="N191" s="95"/>
      <c r="O191" s="95"/>
      <c r="P191" s="95"/>
      <c r="Q191" s="95"/>
      <c r="R191" s="95"/>
      <c r="S191" s="95"/>
    </row>
    <row r="192">
      <c r="A192" s="95"/>
      <c r="B192" s="95"/>
      <c r="C192" s="95"/>
      <c r="D192" s="327"/>
      <c r="E192" s="95"/>
      <c r="F192" s="95"/>
      <c r="G192" s="95"/>
      <c r="H192" s="95"/>
      <c r="I192" s="95"/>
      <c r="J192" s="95"/>
      <c r="K192" s="95"/>
      <c r="L192" s="95"/>
      <c r="M192" s="95"/>
      <c r="N192" s="95"/>
      <c r="O192" s="95"/>
      <c r="P192" s="95"/>
      <c r="Q192" s="95"/>
      <c r="R192" s="95"/>
      <c r="S192" s="95"/>
    </row>
    <row r="193">
      <c r="A193" s="95"/>
      <c r="B193" s="95"/>
      <c r="C193" s="95"/>
      <c r="D193" s="327"/>
      <c r="E193" s="95"/>
      <c r="F193" s="95"/>
      <c r="G193" s="95"/>
      <c r="H193" s="95"/>
      <c r="I193" s="95"/>
      <c r="J193" s="95"/>
      <c r="K193" s="95"/>
      <c r="L193" s="95"/>
      <c r="M193" s="95"/>
      <c r="N193" s="95"/>
      <c r="O193" s="95"/>
      <c r="P193" s="95"/>
      <c r="Q193" s="95"/>
      <c r="R193" s="95"/>
      <c r="S193" s="95"/>
    </row>
    <row r="194">
      <c r="A194" s="95"/>
      <c r="B194" s="95"/>
      <c r="C194" s="95"/>
      <c r="D194" s="327"/>
      <c r="E194" s="95"/>
      <c r="F194" s="95"/>
      <c r="G194" s="95"/>
      <c r="H194" s="95"/>
      <c r="I194" s="95"/>
      <c r="J194" s="95"/>
      <c r="K194" s="95"/>
      <c r="L194" s="95"/>
      <c r="M194" s="95"/>
      <c r="N194" s="95"/>
      <c r="O194" s="95"/>
      <c r="P194" s="95"/>
      <c r="Q194" s="95"/>
      <c r="R194" s="95"/>
      <c r="S194" s="95"/>
    </row>
    <row r="195">
      <c r="A195" s="95"/>
      <c r="B195" s="95"/>
      <c r="C195" s="95"/>
      <c r="D195" s="327"/>
      <c r="E195" s="95"/>
      <c r="F195" s="95"/>
      <c r="G195" s="95"/>
      <c r="H195" s="95"/>
      <c r="I195" s="95"/>
      <c r="J195" s="95"/>
      <c r="K195" s="95"/>
      <c r="L195" s="95"/>
      <c r="M195" s="95"/>
      <c r="N195" s="95"/>
      <c r="O195" s="95"/>
      <c r="P195" s="95"/>
      <c r="Q195" s="95"/>
      <c r="R195" s="95"/>
      <c r="S195" s="95"/>
    </row>
    <row r="196">
      <c r="A196" s="95"/>
      <c r="B196" s="95"/>
      <c r="C196" s="95"/>
      <c r="D196" s="327"/>
      <c r="E196" s="95"/>
      <c r="F196" s="95"/>
      <c r="G196" s="95"/>
      <c r="H196" s="95"/>
      <c r="I196" s="95"/>
      <c r="J196" s="95"/>
      <c r="K196" s="95"/>
      <c r="L196" s="95"/>
      <c r="M196" s="95"/>
      <c r="N196" s="95"/>
      <c r="O196" s="95"/>
      <c r="P196" s="95"/>
      <c r="Q196" s="95"/>
      <c r="R196" s="95"/>
      <c r="S196" s="95"/>
    </row>
    <row r="197">
      <c r="A197" s="95"/>
      <c r="B197" s="95"/>
      <c r="C197" s="95"/>
      <c r="D197" s="327"/>
      <c r="E197" s="95"/>
      <c r="F197" s="95"/>
      <c r="G197" s="95"/>
      <c r="H197" s="95"/>
      <c r="I197" s="95"/>
      <c r="J197" s="95"/>
      <c r="K197" s="95"/>
      <c r="L197" s="95"/>
      <c r="M197" s="95"/>
      <c r="N197" s="95"/>
      <c r="O197" s="95"/>
      <c r="P197" s="95"/>
      <c r="Q197" s="95"/>
      <c r="R197" s="95"/>
      <c r="S197" s="95"/>
    </row>
    <row r="198">
      <c r="A198" s="95"/>
      <c r="B198" s="95"/>
      <c r="C198" s="95"/>
      <c r="D198" s="327"/>
      <c r="E198" s="95"/>
      <c r="F198" s="95"/>
      <c r="G198" s="95"/>
      <c r="H198" s="95"/>
      <c r="I198" s="95"/>
      <c r="J198" s="95"/>
      <c r="K198" s="95"/>
      <c r="L198" s="95"/>
      <c r="M198" s="95"/>
      <c r="N198" s="95"/>
      <c r="O198" s="95"/>
      <c r="P198" s="95"/>
      <c r="Q198" s="95"/>
      <c r="R198" s="95"/>
      <c r="S198" s="95"/>
    </row>
    <row r="199">
      <c r="A199" s="95"/>
      <c r="B199" s="95"/>
      <c r="C199" s="95"/>
      <c r="D199" s="327"/>
      <c r="E199" s="95"/>
      <c r="F199" s="95"/>
      <c r="G199" s="95"/>
      <c r="H199" s="95"/>
      <c r="I199" s="95"/>
      <c r="J199" s="95"/>
      <c r="K199" s="95"/>
      <c r="L199" s="95"/>
      <c r="M199" s="95"/>
      <c r="N199" s="95"/>
      <c r="O199" s="95"/>
      <c r="P199" s="95"/>
      <c r="Q199" s="95"/>
      <c r="R199" s="95"/>
      <c r="S199" s="95"/>
    </row>
    <row r="200">
      <c r="A200" s="95"/>
      <c r="B200" s="95"/>
      <c r="C200" s="95"/>
      <c r="D200" s="327"/>
      <c r="E200" s="95"/>
      <c r="F200" s="95"/>
      <c r="G200" s="95"/>
      <c r="H200" s="95"/>
      <c r="I200" s="95"/>
      <c r="J200" s="95"/>
      <c r="K200" s="95"/>
      <c r="L200" s="95"/>
      <c r="M200" s="95"/>
      <c r="N200" s="95"/>
      <c r="O200" s="95"/>
      <c r="P200" s="95"/>
      <c r="Q200" s="95"/>
      <c r="R200" s="95"/>
      <c r="S200" s="95"/>
    </row>
    <row r="201">
      <c r="A201" s="95"/>
      <c r="B201" s="95"/>
      <c r="C201" s="95"/>
      <c r="D201" s="327"/>
      <c r="E201" s="95"/>
      <c r="F201" s="95"/>
      <c r="G201" s="95"/>
      <c r="H201" s="95"/>
      <c r="I201" s="95"/>
      <c r="J201" s="95"/>
      <c r="K201" s="95"/>
      <c r="L201" s="95"/>
      <c r="M201" s="95"/>
      <c r="N201" s="95"/>
      <c r="O201" s="95"/>
      <c r="P201" s="95"/>
      <c r="Q201" s="95"/>
      <c r="R201" s="95"/>
      <c r="S201" s="95"/>
    </row>
    <row r="202">
      <c r="A202" s="95"/>
      <c r="B202" s="95"/>
      <c r="C202" s="95"/>
      <c r="D202" s="327"/>
      <c r="E202" s="95"/>
      <c r="F202" s="95"/>
      <c r="G202" s="95"/>
      <c r="H202" s="95"/>
      <c r="I202" s="95"/>
      <c r="J202" s="95"/>
      <c r="K202" s="95"/>
      <c r="L202" s="95"/>
      <c r="M202" s="95"/>
      <c r="N202" s="95"/>
      <c r="O202" s="95"/>
      <c r="P202" s="95"/>
      <c r="Q202" s="95"/>
      <c r="R202" s="95"/>
      <c r="S202" s="95"/>
    </row>
    <row r="203">
      <c r="A203" s="95"/>
      <c r="B203" s="95"/>
      <c r="C203" s="95"/>
      <c r="D203" s="327"/>
      <c r="E203" s="95"/>
      <c r="F203" s="95"/>
      <c r="G203" s="95"/>
      <c r="H203" s="95"/>
      <c r="I203" s="95"/>
      <c r="J203" s="95"/>
      <c r="K203" s="95"/>
      <c r="L203" s="95"/>
      <c r="M203" s="95"/>
      <c r="N203" s="95"/>
      <c r="O203" s="95"/>
      <c r="P203" s="95"/>
      <c r="Q203" s="95"/>
      <c r="R203" s="95"/>
      <c r="S203" s="95"/>
    </row>
    <row r="204">
      <c r="A204" s="95"/>
      <c r="B204" s="95"/>
      <c r="C204" s="95"/>
      <c r="D204" s="327"/>
      <c r="E204" s="95"/>
      <c r="F204" s="95"/>
      <c r="G204" s="95"/>
      <c r="H204" s="95"/>
      <c r="I204" s="95"/>
      <c r="J204" s="95"/>
      <c r="K204" s="95"/>
      <c r="L204" s="95"/>
      <c r="M204" s="95"/>
      <c r="N204" s="95"/>
      <c r="O204" s="95"/>
      <c r="P204" s="95"/>
      <c r="Q204" s="95"/>
      <c r="R204" s="95"/>
      <c r="S204" s="95"/>
    </row>
  </sheetData>
  <mergeCells>
    <mergeCell ref="A1:H1"/>
    <mergeCell ref="E2:G2"/>
    <mergeCell ref="E3:G3"/>
    <mergeCell ref="A4:D4"/>
    <mergeCell ref="E4:G4"/>
    <mergeCell ref="A2:D2"/>
    <mergeCell ref="A3:D3"/>
    <mergeCell ref="H14:H20"/>
    <mergeCell ref="H26:H33"/>
    <mergeCell ref="H21:H25"/>
    <mergeCell ref="H7:H13"/>
  </mergeCells>
  <drawing r:id="rId1"/>
</worksheet>
</file>

<file path=xl/worksheets/sheet1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6"/>
    <col collapsed="false" customWidth="true" hidden="false" max="2" min="2" style="0" width="35"/>
    <col collapsed="false" customWidth="true" hidden="false" max="3" min="3" style="0" width="14"/>
    <col collapsed="false" customWidth="true" hidden="false" max="4" min="4" style="0" width="14"/>
    <col collapsed="false" customWidth="true" hidden="false" max="5" min="5" style="0" width="14"/>
    <col collapsed="false" customWidth="true" hidden="false" max="6" min="6" style="0" width="14"/>
    <col collapsed="false" customWidth="true" hidden="false" max="7" min="7" style="0" width="29"/>
    <col collapsed="false" customWidth="true" hidden="false" max="8" min="8" style="0" width="14"/>
    <col collapsed="false" customWidth="true" hidden="false" max="9" min="9" style="0" width="14"/>
    <col collapsed="false" customWidth="true" hidden="false" max="10" min="10" style="0" width="14"/>
    <col collapsed="false" customWidth="true" hidden="false" max="11" min="11" style="0" width="14"/>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s>
  <sheetData>
    <row customHeight="true" ht="30" r="1">
      <c r="A1" s="124"/>
      <c r="B1" s="124"/>
      <c r="C1" s="124"/>
      <c r="D1" s="124"/>
      <c r="E1" s="124"/>
      <c r="F1" s="124"/>
      <c r="G1" s="124"/>
      <c r="H1" s="192"/>
      <c r="I1" s="192"/>
      <c r="J1" s="192"/>
      <c r="K1" s="192"/>
      <c r="L1" s="95"/>
      <c r="M1" s="95"/>
      <c r="N1" s="95"/>
      <c r="O1" s="95"/>
      <c r="P1" s="95"/>
      <c r="Q1" s="95"/>
      <c r="R1" s="95"/>
      <c r="S1" s="95"/>
      <c r="T1" s="95"/>
    </row>
    <row r="2">
      <c r="A2" s="124">
        <f>+'HM. Hệ thống điện'!A2</f>
      </c>
      <c r="B2" s="124"/>
      <c r="C2" s="124"/>
      <c r="D2" s="124"/>
      <c r="E2" s="124"/>
      <c r="F2" s="212"/>
      <c r="G2" s="212"/>
      <c r="H2" s="192"/>
      <c r="I2" s="192"/>
      <c r="J2" s="192"/>
      <c r="K2" s="192"/>
      <c r="L2" s="95"/>
      <c r="M2" s="95"/>
      <c r="N2" s="95"/>
      <c r="O2" s="95"/>
      <c r="P2" s="95"/>
      <c r="Q2" s="95"/>
      <c r="R2" s="95"/>
      <c r="S2" s="95"/>
      <c r="T2" s="95"/>
    </row>
    <row r="3">
      <c r="A3" s="124">
        <f>+'HM. Hệ thống điện'!A3</f>
      </c>
      <c r="B3" s="124"/>
      <c r="C3" s="124"/>
      <c r="D3" s="124"/>
      <c r="E3" s="124"/>
      <c r="F3" s="212"/>
      <c r="G3" s="212"/>
      <c r="H3" s="192"/>
      <c r="I3" s="192"/>
      <c r="J3" s="192"/>
      <c r="K3" s="192"/>
      <c r="L3" s="95"/>
      <c r="M3" s="95"/>
      <c r="N3" s="95"/>
      <c r="O3" s="95"/>
      <c r="P3" s="95"/>
      <c r="Q3" s="95"/>
      <c r="R3" s="95"/>
      <c r="S3" s="95"/>
      <c r="T3" s="95"/>
    </row>
    <row r="4">
      <c r="A4" s="124" t="str">
        <v>Hạng mục: Sơn</v>
      </c>
      <c r="B4" s="124"/>
      <c r="C4" s="124"/>
      <c r="D4" s="124"/>
      <c r="E4" s="124"/>
      <c r="F4" s="212"/>
      <c r="G4" s="212"/>
      <c r="H4" s="192"/>
      <c r="I4" s="192"/>
      <c r="J4" s="192"/>
      <c r="K4" s="192"/>
      <c r="L4" s="95"/>
      <c r="M4" s="95"/>
      <c r="N4" s="95"/>
      <c r="O4" s="95"/>
      <c r="P4" s="95"/>
      <c r="Q4" s="95"/>
      <c r="R4" s="95"/>
      <c r="S4" s="95"/>
      <c r="T4" s="95"/>
    </row>
    <row r="5">
      <c r="A5" s="208"/>
      <c r="B5" s="208"/>
      <c r="C5" s="208"/>
      <c r="D5" s="208"/>
      <c r="E5" s="208"/>
      <c r="F5" s="212" t="str">
        <v>Loại tiền: VND</v>
      </c>
      <c r="G5" s="212"/>
      <c r="H5" s="192"/>
      <c r="I5" s="192"/>
      <c r="J5" s="192"/>
      <c r="K5" s="192"/>
      <c r="L5" s="95"/>
      <c r="M5" s="95"/>
      <c r="N5" s="95"/>
      <c r="O5" s="95"/>
      <c r="P5" s="95"/>
      <c r="Q5" s="95"/>
      <c r="R5" s="95"/>
      <c r="S5" s="95"/>
      <c r="T5" s="95"/>
    </row>
    <row r="6">
      <c r="A6" s="355" t="str">
        <v>STT</v>
      </c>
      <c r="B6" s="355" t="str">
        <v>Tên sản phẩm</v>
      </c>
      <c r="C6" s="352" t="str">
        <v>Đơn vị tính</v>
      </c>
      <c r="D6" s="354" t="str">
        <v>Số lượng</v>
      </c>
      <c r="E6" s="356" t="str">
        <v>Đơn giá</v>
      </c>
      <c r="F6" s="357" t="str">
        <v>Thành tiền</v>
      </c>
      <c r="G6" s="353" t="str">
        <v>Ghi chú</v>
      </c>
      <c r="H6" s="192"/>
      <c r="I6" s="192"/>
      <c r="J6" s="192"/>
      <c r="K6" s="192"/>
      <c r="L6" s="95"/>
      <c r="M6" s="95"/>
      <c r="N6" s="95"/>
      <c r="O6" s="95"/>
      <c r="P6" s="95"/>
      <c r="Q6" s="95"/>
      <c r="R6" s="95"/>
      <c r="S6" s="95"/>
      <c r="T6" s="95"/>
    </row>
    <row r="7">
      <c r="A7" s="355"/>
      <c r="B7" s="355"/>
      <c r="C7" s="352"/>
      <c r="D7" s="354"/>
      <c r="E7" s="356"/>
      <c r="F7" s="357"/>
      <c r="G7" s="353"/>
      <c r="H7" s="192"/>
      <c r="I7" s="192"/>
      <c r="J7" s="192"/>
      <c r="K7" s="192"/>
      <c r="L7" s="95"/>
      <c r="M7" s="95"/>
      <c r="N7" s="95"/>
      <c r="O7" s="95"/>
      <c r="P7" s="95"/>
      <c r="Q7" s="95"/>
      <c r="R7" s="95"/>
      <c r="S7" s="95"/>
      <c r="T7" s="95"/>
    </row>
    <row r="8">
      <c r="A8" s="350"/>
      <c r="B8" s="348" t="str">
        <v>Tổng cộng</v>
      </c>
      <c r="C8" s="346"/>
      <c r="D8" s="345"/>
      <c r="E8" s="351"/>
      <c r="F8" s="349">
        <f>SUM(F9:F10)</f>
      </c>
      <c r="G8" s="347" t="str" xml:space="preserve">
        <v> Bàn giao nghiệm thu tính theo thực tế</v>
      </c>
      <c r="H8" s="192"/>
      <c r="I8" s="192"/>
      <c r="J8" s="192"/>
      <c r="K8" s="192"/>
      <c r="L8" s="95"/>
      <c r="M8" s="95"/>
      <c r="N8" s="95"/>
      <c r="O8" s="95"/>
      <c r="P8" s="95"/>
      <c r="Q8" s="95"/>
      <c r="R8" s="95"/>
      <c r="S8" s="95"/>
      <c r="T8" s="95"/>
    </row>
    <row customHeight="true" ht="118" r="9">
      <c r="A9" s="11">
        <v>1</v>
      </c>
      <c r="B9" s="28" t="str" xml:space="preserve">
        <v>Sơn Nippon </v>
      </c>
      <c r="C9" s="26" t="str">
        <v>m2</v>
      </c>
      <c r="D9" s="224">
        <f>4.98*14.2</f>
      </c>
      <c r="E9" s="37">
        <v>95000</v>
      </c>
      <c r="F9" s="37">
        <f>E9*D9</f>
      </c>
      <c r="G9" s="28" t="str">
        <v>'- Sơn ngoại thất cao cấp Nippon hoặc Dulux Weathershied/ Sơn ngoại thất cao cấp Jotun Jotashied
- Sơn lót ngoại thất kháng kiềm 1 lớp, sơn phủ màu hoàn thiện 2 lớp</v>
      </c>
      <c r="H9" s="192"/>
      <c r="I9" s="192"/>
      <c r="J9" s="192"/>
      <c r="K9" s="192"/>
      <c r="L9" s="95"/>
      <c r="M9" s="95"/>
      <c r="N9" s="95"/>
      <c r="O9" s="95"/>
      <c r="P9" s="95"/>
      <c r="Q9" s="95"/>
      <c r="R9" s="95"/>
      <c r="S9" s="95"/>
      <c r="T9" s="95"/>
    </row>
    <row r="10">
      <c r="A10" s="11">
        <v>3</v>
      </c>
      <c r="B10" s="28" t="str">
        <v>Sơn Nippon hoặc Dulux, Jotun (Sơn bả trần thạch cao, sơn nội thất)</v>
      </c>
      <c r="C10" s="26" t="str">
        <v>m2</v>
      </c>
      <c r="D10" s="224">
        <f>(260+(14.55+11.98+0.72+2.51+20.4+7.19)*3-1.7*2.8*2-2.1*1.8*2-0.9*2.8-2.1*2.8+(2*(15.3+5.38)*3.5+4.94*4*2.9-1.25*3*2.2-0.9*2*2.2-2.5*2.8)*2+2*(14.88+4.94)*2.9+2*2*4.94*2.9)*1.05</f>
      </c>
      <c r="E10" s="37">
        <v>80000</v>
      </c>
      <c r="F10" s="37">
        <f>E10*D10</f>
      </c>
      <c r="G10" s="28" t="str">
        <v>- Sơn Maxilite, bột bả Nippon hoặc Dulux, Sơn Nippon hoặc Dulux, Jotun.
- Bả matit, sơn lót nội thất 1 nước, sơn hoàn thiện 2 nước</v>
      </c>
      <c r="H10" s="192"/>
      <c r="I10" s="192"/>
      <c r="J10" s="192"/>
      <c r="K10" s="192"/>
      <c r="L10" s="95"/>
      <c r="M10" s="95"/>
      <c r="N10" s="95"/>
      <c r="O10" s="95"/>
      <c r="P10" s="95"/>
      <c r="Q10" s="95"/>
      <c r="R10" s="95"/>
      <c r="S10" s="95"/>
      <c r="T10" s="95"/>
    </row>
    <row r="11">
      <c r="A11" s="232" t="str">
        <v>ĐẠI DIỆN CHỦ ĐẦU TƯ</v>
      </c>
      <c r="B11" s="232"/>
      <c r="C11" s="232" t="str">
        <v>ĐẠI DIỆN ĐƠN VỊ THI CÔNG</v>
      </c>
      <c r="D11" s="232"/>
      <c r="E11" s="232"/>
      <c r="F11" s="232"/>
      <c r="G11" s="232"/>
      <c r="H11" s="232"/>
      <c r="I11" s="232"/>
      <c r="J11" s="232"/>
      <c r="K11" s="192"/>
      <c r="L11" s="95"/>
      <c r="M11" s="95"/>
      <c r="N11" s="95"/>
      <c r="O11" s="95"/>
      <c r="P11" s="95"/>
      <c r="Q11" s="95"/>
      <c r="R11" s="95"/>
      <c r="S11" s="95"/>
      <c r="T11" s="95"/>
    </row>
    <row r="12">
      <c r="A12" s="209"/>
      <c r="B12" s="192"/>
      <c r="C12" s="192"/>
      <c r="D12" s="342"/>
      <c r="E12" s="210"/>
      <c r="F12" s="210"/>
      <c r="G12" s="156"/>
      <c r="H12" s="192"/>
      <c r="I12" s="192"/>
      <c r="J12" s="192"/>
      <c r="K12" s="192"/>
      <c r="L12" s="95"/>
      <c r="M12" s="95"/>
      <c r="N12" s="95"/>
      <c r="O12" s="95"/>
      <c r="P12" s="95"/>
      <c r="Q12" s="95"/>
      <c r="R12" s="95"/>
      <c r="S12" s="95"/>
      <c r="T12" s="95"/>
    </row>
    <row r="13">
      <c r="A13" s="209"/>
      <c r="B13" s="192"/>
      <c r="C13" s="192"/>
      <c r="D13" s="342"/>
      <c r="E13" s="210"/>
      <c r="F13" s="210"/>
      <c r="G13" s="156"/>
      <c r="H13" s="192"/>
      <c r="I13" s="192"/>
      <c r="J13" s="192"/>
      <c r="K13" s="192"/>
      <c r="L13" s="95"/>
      <c r="M13" s="95"/>
      <c r="N13" s="95"/>
      <c r="O13" s="95"/>
      <c r="P13" s="95"/>
      <c r="Q13" s="95"/>
      <c r="R13" s="95"/>
      <c r="S13" s="95"/>
      <c r="T13" s="95"/>
    </row>
    <row r="14">
      <c r="A14" s="208"/>
      <c r="B14" s="207"/>
      <c r="C14" s="207"/>
      <c r="D14" s="344"/>
      <c r="E14" s="206"/>
      <c r="F14" s="206"/>
      <c r="G14" s="207"/>
      <c r="H14" s="207"/>
      <c r="I14" s="207"/>
      <c r="J14" s="207"/>
      <c r="K14" s="207"/>
      <c r="L14" s="95"/>
      <c r="M14" s="95"/>
      <c r="N14" s="95"/>
      <c r="O14" s="95"/>
      <c r="P14" s="95"/>
      <c r="Q14" s="95"/>
      <c r="R14" s="95"/>
      <c r="S14" s="95"/>
      <c r="T14" s="95"/>
    </row>
    <row r="15">
      <c r="A15" s="209"/>
      <c r="B15" s="192"/>
      <c r="C15" s="192"/>
      <c r="D15" s="342"/>
      <c r="E15" s="234"/>
      <c r="F15" s="234"/>
      <c r="G15" s="234"/>
      <c r="H15" s="192"/>
      <c r="I15" s="192"/>
      <c r="J15" s="192"/>
      <c r="K15" s="192"/>
      <c r="L15" s="95"/>
      <c r="M15" s="95"/>
      <c r="N15" s="95"/>
      <c r="O15" s="95"/>
      <c r="P15" s="95"/>
      <c r="Q15" s="95"/>
      <c r="R15" s="95"/>
      <c r="S15" s="95"/>
      <c r="T15" s="95"/>
    </row>
    <row r="16">
      <c r="A16" s="209"/>
      <c r="B16" s="192"/>
      <c r="C16" s="192"/>
      <c r="D16" s="342"/>
      <c r="E16" s="233"/>
      <c r="F16" s="233"/>
      <c r="G16" s="233"/>
      <c r="H16" s="192"/>
      <c r="I16" s="192"/>
      <c r="J16" s="192"/>
      <c r="K16" s="192"/>
      <c r="L16" s="95"/>
      <c r="M16" s="95"/>
      <c r="N16" s="95"/>
      <c r="O16" s="95"/>
      <c r="P16" s="95"/>
      <c r="Q16" s="95"/>
      <c r="R16" s="95"/>
      <c r="S16" s="95"/>
      <c r="T16" s="95"/>
    </row>
    <row r="17">
      <c r="A17" s="209"/>
      <c r="B17" s="192"/>
      <c r="C17" s="192"/>
      <c r="D17" s="342"/>
      <c r="E17" s="210"/>
      <c r="F17" s="210"/>
      <c r="G17" s="156"/>
      <c r="H17" s="192"/>
      <c r="I17" s="192"/>
      <c r="J17" s="192"/>
      <c r="K17" s="192"/>
      <c r="L17" s="95"/>
      <c r="M17" s="95"/>
      <c r="N17" s="95"/>
      <c r="O17" s="95"/>
      <c r="P17" s="95"/>
      <c r="Q17" s="95"/>
      <c r="R17" s="95"/>
      <c r="S17" s="95"/>
      <c r="T17" s="95"/>
    </row>
    <row r="18">
      <c r="A18" s="209"/>
      <c r="B18" s="192"/>
      <c r="C18" s="192"/>
      <c r="D18" s="342"/>
      <c r="E18" s="210"/>
      <c r="F18" s="210"/>
      <c r="G18" s="156"/>
      <c r="H18" s="192"/>
      <c r="I18" s="192"/>
      <c r="J18" s="192"/>
      <c r="K18" s="192"/>
      <c r="L18" s="95"/>
      <c r="M18" s="95"/>
      <c r="N18" s="95"/>
      <c r="O18" s="95"/>
      <c r="P18" s="95"/>
      <c r="Q18" s="95"/>
      <c r="R18" s="95"/>
      <c r="S18" s="95"/>
      <c r="T18" s="95"/>
    </row>
    <row r="19">
      <c r="A19" s="209"/>
      <c r="B19" s="192"/>
      <c r="C19" s="192"/>
      <c r="D19" s="342"/>
      <c r="E19" s="210"/>
      <c r="F19" s="210"/>
      <c r="G19" s="156"/>
      <c r="H19" s="192"/>
      <c r="I19" s="192"/>
      <c r="J19" s="192"/>
      <c r="K19" s="192"/>
      <c r="L19" s="95"/>
      <c r="M19" s="95"/>
      <c r="N19" s="95"/>
      <c r="O19" s="95"/>
      <c r="P19" s="95"/>
      <c r="Q19" s="95"/>
      <c r="R19" s="95"/>
      <c r="S19" s="95"/>
      <c r="T19" s="95"/>
    </row>
    <row r="20">
      <c r="A20" s="209"/>
      <c r="B20" s="192"/>
      <c r="C20" s="192"/>
      <c r="D20" s="342"/>
      <c r="E20" s="210"/>
      <c r="F20" s="210"/>
      <c r="G20" s="156"/>
      <c r="H20" s="192"/>
      <c r="I20" s="192"/>
      <c r="J20" s="192"/>
      <c r="K20" s="192"/>
      <c r="L20" s="95"/>
      <c r="M20" s="95"/>
      <c r="N20" s="95"/>
      <c r="O20" s="95"/>
      <c r="P20" s="95"/>
      <c r="Q20" s="95"/>
      <c r="R20" s="95"/>
      <c r="S20" s="95"/>
      <c r="T20" s="95"/>
    </row>
    <row r="21">
      <c r="A21" s="209"/>
      <c r="B21" s="192"/>
      <c r="C21" s="192"/>
      <c r="D21" s="342"/>
      <c r="E21" s="210"/>
      <c r="F21" s="210"/>
      <c r="G21" s="156"/>
      <c r="H21" s="192"/>
      <c r="I21" s="192"/>
      <c r="J21" s="192"/>
      <c r="K21" s="192"/>
      <c r="L21" s="95"/>
      <c r="M21" s="95"/>
      <c r="N21" s="95"/>
      <c r="O21" s="95"/>
      <c r="P21" s="95"/>
      <c r="Q21" s="95"/>
      <c r="R21" s="95"/>
      <c r="S21" s="95"/>
      <c r="T21" s="95"/>
    </row>
    <row r="22">
      <c r="A22" s="209"/>
      <c r="B22" s="192"/>
      <c r="C22" s="192"/>
      <c r="D22" s="342"/>
      <c r="E22" s="210"/>
      <c r="F22" s="210"/>
      <c r="G22" s="156"/>
      <c r="H22" s="192"/>
      <c r="I22" s="192"/>
      <c r="J22" s="192"/>
      <c r="K22" s="192"/>
      <c r="L22" s="95"/>
      <c r="M22" s="95"/>
      <c r="N22" s="95"/>
      <c r="O22" s="95"/>
      <c r="P22" s="95"/>
      <c r="Q22" s="95"/>
      <c r="R22" s="95"/>
      <c r="S22" s="95"/>
      <c r="T22" s="95"/>
    </row>
    <row r="23">
      <c r="A23" s="209"/>
      <c r="B23" s="192"/>
      <c r="C23" s="192"/>
      <c r="D23" s="342"/>
      <c r="E23" s="210"/>
      <c r="F23" s="210"/>
      <c r="G23" s="156"/>
      <c r="H23" s="192"/>
      <c r="I23" s="192"/>
      <c r="J23" s="192"/>
      <c r="K23" s="192"/>
      <c r="L23" s="95"/>
      <c r="M23" s="95"/>
      <c r="N23" s="95"/>
      <c r="O23" s="95"/>
      <c r="P23" s="95"/>
      <c r="Q23" s="95"/>
      <c r="R23" s="95"/>
      <c r="S23" s="95"/>
      <c r="T23" s="95"/>
    </row>
    <row r="24">
      <c r="A24" s="209"/>
      <c r="B24" s="192"/>
      <c r="C24" s="192"/>
      <c r="D24" s="342"/>
      <c r="E24" s="210"/>
      <c r="F24" s="210"/>
      <c r="G24" s="156"/>
      <c r="H24" s="192"/>
      <c r="I24" s="192"/>
      <c r="J24" s="192"/>
      <c r="K24" s="192"/>
      <c r="L24" s="95"/>
      <c r="M24" s="95"/>
      <c r="N24" s="95"/>
      <c r="O24" s="95"/>
      <c r="P24" s="95"/>
      <c r="Q24" s="95"/>
      <c r="R24" s="95"/>
      <c r="S24" s="95"/>
      <c r="T24" s="95"/>
    </row>
    <row r="25">
      <c r="A25" s="209"/>
      <c r="B25" s="192"/>
      <c r="C25" s="192"/>
      <c r="D25" s="342"/>
      <c r="E25" s="210"/>
      <c r="F25" s="210"/>
      <c r="G25" s="156"/>
      <c r="H25" s="192"/>
      <c r="I25" s="192"/>
      <c r="J25" s="192"/>
      <c r="K25" s="192"/>
      <c r="L25" s="95"/>
      <c r="M25" s="95"/>
      <c r="N25" s="95"/>
      <c r="O25" s="95"/>
      <c r="P25" s="95"/>
      <c r="Q25" s="95"/>
      <c r="R25" s="95"/>
      <c r="S25" s="95"/>
      <c r="T25" s="95"/>
    </row>
    <row r="26">
      <c r="A26" s="209"/>
      <c r="B26" s="192"/>
      <c r="C26" s="192"/>
      <c r="D26" s="342"/>
      <c r="E26" s="210"/>
      <c r="F26" s="210"/>
      <c r="G26" s="156"/>
      <c r="H26" s="192"/>
      <c r="I26" s="192"/>
      <c r="J26" s="192"/>
      <c r="K26" s="192"/>
      <c r="L26" s="95"/>
      <c r="M26" s="95"/>
      <c r="N26" s="95"/>
      <c r="O26" s="95"/>
      <c r="P26" s="95"/>
      <c r="Q26" s="95"/>
      <c r="R26" s="95"/>
      <c r="S26" s="95"/>
      <c r="T26" s="95"/>
    </row>
    <row r="27">
      <c r="A27" s="209"/>
      <c r="B27" s="192"/>
      <c r="C27" s="192"/>
      <c r="D27" s="342"/>
      <c r="E27" s="210"/>
      <c r="F27" s="210"/>
      <c r="G27" s="156"/>
      <c r="H27" s="192"/>
      <c r="I27" s="192"/>
      <c r="J27" s="192"/>
      <c r="K27" s="192"/>
      <c r="L27" s="95"/>
      <c r="M27" s="95"/>
      <c r="N27" s="95"/>
      <c r="O27" s="95"/>
      <c r="P27" s="95"/>
      <c r="Q27" s="95"/>
      <c r="R27" s="95"/>
      <c r="S27" s="95"/>
      <c r="T27" s="95"/>
    </row>
    <row r="28">
      <c r="A28" s="209"/>
      <c r="B28" s="192"/>
      <c r="C28" s="192"/>
      <c r="D28" s="342"/>
      <c r="E28" s="210"/>
      <c r="F28" s="210"/>
      <c r="G28" s="156"/>
      <c r="H28" s="192"/>
      <c r="I28" s="192"/>
      <c r="J28" s="192"/>
      <c r="K28" s="192"/>
      <c r="L28" s="95"/>
      <c r="M28" s="95"/>
      <c r="N28" s="95"/>
      <c r="O28" s="95"/>
      <c r="P28" s="95"/>
      <c r="Q28" s="95"/>
      <c r="R28" s="95"/>
      <c r="S28" s="95"/>
      <c r="T28" s="95"/>
    </row>
    <row r="29">
      <c r="A29" s="209"/>
      <c r="B29" s="192"/>
      <c r="C29" s="192"/>
      <c r="D29" s="342"/>
      <c r="E29" s="210"/>
      <c r="F29" s="210"/>
      <c r="G29" s="156"/>
      <c r="H29" s="192"/>
      <c r="I29" s="192"/>
      <c r="J29" s="192"/>
      <c r="K29" s="192"/>
      <c r="L29" s="95"/>
      <c r="M29" s="95"/>
      <c r="N29" s="95"/>
      <c r="O29" s="95"/>
      <c r="P29" s="95"/>
      <c r="Q29" s="95"/>
      <c r="R29" s="95"/>
      <c r="S29" s="95"/>
      <c r="T29" s="95"/>
    </row>
    <row r="30">
      <c r="A30" s="209"/>
      <c r="B30" s="192"/>
      <c r="C30" s="192"/>
      <c r="D30" s="342"/>
      <c r="E30" s="210"/>
      <c r="F30" s="210"/>
      <c r="G30" s="156"/>
      <c r="H30" s="192"/>
      <c r="I30" s="192"/>
      <c r="J30" s="192"/>
      <c r="K30" s="192"/>
      <c r="L30" s="95"/>
      <c r="M30" s="95"/>
      <c r="N30" s="95"/>
      <c r="O30" s="95"/>
      <c r="P30" s="95"/>
      <c r="Q30" s="95"/>
      <c r="R30" s="95"/>
      <c r="S30" s="95"/>
      <c r="T30" s="95"/>
    </row>
    <row r="31">
      <c r="A31" s="209"/>
      <c r="B31" s="192"/>
      <c r="C31" s="192"/>
      <c r="D31" s="342"/>
      <c r="E31" s="210"/>
      <c r="F31" s="210"/>
      <c r="G31" s="156"/>
      <c r="H31" s="192"/>
      <c r="I31" s="192"/>
      <c r="J31" s="192"/>
      <c r="K31" s="192"/>
      <c r="L31" s="95"/>
      <c r="M31" s="95"/>
      <c r="N31" s="95"/>
      <c r="O31" s="95"/>
      <c r="P31" s="95"/>
      <c r="Q31" s="95"/>
      <c r="R31" s="95"/>
      <c r="S31" s="95"/>
      <c r="T31" s="95"/>
    </row>
    <row r="32">
      <c r="A32" s="209"/>
      <c r="B32" s="192"/>
      <c r="C32" s="192"/>
      <c r="D32" s="342"/>
      <c r="E32" s="210"/>
      <c r="F32" s="210"/>
      <c r="G32" s="156"/>
      <c r="H32" s="192"/>
      <c r="I32" s="192"/>
      <c r="J32" s="192"/>
      <c r="K32" s="192"/>
      <c r="L32" s="95"/>
      <c r="M32" s="95"/>
      <c r="N32" s="95"/>
      <c r="O32" s="95"/>
      <c r="P32" s="95"/>
      <c r="Q32" s="95"/>
      <c r="R32" s="95"/>
      <c r="S32" s="95"/>
      <c r="T32" s="95"/>
    </row>
    <row r="33">
      <c r="A33" s="209"/>
      <c r="B33" s="192"/>
      <c r="C33" s="192"/>
      <c r="D33" s="342"/>
      <c r="E33" s="210"/>
      <c r="F33" s="210"/>
      <c r="G33" s="156"/>
      <c r="H33" s="192"/>
      <c r="I33" s="192"/>
      <c r="J33" s="192"/>
      <c r="K33" s="192"/>
      <c r="L33" s="95"/>
      <c r="M33" s="95"/>
      <c r="N33" s="95"/>
      <c r="O33" s="95"/>
      <c r="P33" s="95"/>
      <c r="Q33" s="95"/>
      <c r="R33" s="95"/>
      <c r="S33" s="95"/>
      <c r="T33" s="95"/>
    </row>
    <row r="34">
      <c r="A34" s="209"/>
      <c r="B34" s="192"/>
      <c r="C34" s="192"/>
      <c r="D34" s="342"/>
      <c r="E34" s="210"/>
      <c r="F34" s="210"/>
      <c r="G34" s="156"/>
      <c r="H34" s="192"/>
      <c r="I34" s="192"/>
      <c r="J34" s="192"/>
      <c r="K34" s="192"/>
      <c r="L34" s="95"/>
      <c r="M34" s="95"/>
      <c r="N34" s="95"/>
      <c r="O34" s="95"/>
      <c r="P34" s="95"/>
      <c r="Q34" s="95"/>
      <c r="R34" s="95"/>
      <c r="S34" s="95"/>
      <c r="T34" s="95"/>
    </row>
    <row r="35">
      <c r="A35" s="209"/>
      <c r="B35" s="192"/>
      <c r="C35" s="192"/>
      <c r="D35" s="342"/>
      <c r="E35" s="210"/>
      <c r="F35" s="210"/>
      <c r="G35" s="156"/>
      <c r="H35" s="192"/>
      <c r="I35" s="192"/>
      <c r="J35" s="192"/>
      <c r="K35" s="192"/>
      <c r="L35" s="95"/>
      <c r="M35" s="95"/>
      <c r="N35" s="95"/>
      <c r="O35" s="95"/>
      <c r="P35" s="95"/>
      <c r="Q35" s="95"/>
      <c r="R35" s="95"/>
      <c r="S35" s="95"/>
      <c r="T35" s="95"/>
    </row>
    <row r="36">
      <c r="A36" s="209"/>
      <c r="B36" s="192"/>
      <c r="C36" s="192"/>
      <c r="D36" s="342"/>
      <c r="E36" s="210"/>
      <c r="F36" s="210"/>
      <c r="G36" s="156"/>
      <c r="H36" s="192"/>
      <c r="I36" s="192"/>
      <c r="J36" s="192"/>
      <c r="K36" s="192"/>
      <c r="L36" s="95"/>
      <c r="M36" s="95"/>
      <c r="N36" s="95"/>
      <c r="O36" s="95"/>
      <c r="P36" s="95"/>
      <c r="Q36" s="95"/>
      <c r="R36" s="95"/>
      <c r="S36" s="95"/>
      <c r="T36" s="95"/>
    </row>
    <row r="37">
      <c r="A37" s="209"/>
      <c r="B37" s="192"/>
      <c r="C37" s="192"/>
      <c r="D37" s="342"/>
      <c r="E37" s="210"/>
      <c r="F37" s="210"/>
      <c r="G37" s="156"/>
      <c r="H37" s="192"/>
      <c r="I37" s="192"/>
      <c r="J37" s="192"/>
      <c r="K37" s="192"/>
      <c r="L37" s="95"/>
      <c r="M37" s="95"/>
      <c r="N37" s="95"/>
      <c r="O37" s="95"/>
      <c r="P37" s="95"/>
      <c r="Q37" s="95"/>
      <c r="R37" s="95"/>
      <c r="S37" s="95"/>
      <c r="T37" s="95"/>
    </row>
    <row r="38">
      <c r="A38" s="209"/>
      <c r="B38" s="192"/>
      <c r="C38" s="192"/>
      <c r="D38" s="342"/>
      <c r="E38" s="210"/>
      <c r="F38" s="210"/>
      <c r="G38" s="156"/>
      <c r="H38" s="192"/>
      <c r="I38" s="192"/>
      <c r="J38" s="192"/>
      <c r="K38" s="192"/>
      <c r="L38" s="95"/>
      <c r="M38" s="95"/>
      <c r="N38" s="95"/>
      <c r="O38" s="95"/>
      <c r="P38" s="95"/>
      <c r="Q38" s="95"/>
      <c r="R38" s="95"/>
      <c r="S38" s="95"/>
      <c r="T38" s="95"/>
    </row>
    <row r="39">
      <c r="A39" s="209"/>
      <c r="B39" s="192"/>
      <c r="C39" s="192"/>
      <c r="D39" s="342"/>
      <c r="E39" s="210"/>
      <c r="F39" s="210"/>
      <c r="G39" s="156"/>
      <c r="H39" s="192"/>
      <c r="I39" s="192"/>
      <c r="J39" s="192"/>
      <c r="K39" s="192"/>
      <c r="L39" s="95"/>
      <c r="M39" s="95"/>
      <c r="N39" s="95"/>
      <c r="O39" s="95"/>
      <c r="P39" s="95"/>
      <c r="Q39" s="95"/>
      <c r="R39" s="95"/>
      <c r="S39" s="95"/>
      <c r="T39" s="95"/>
    </row>
    <row r="40">
      <c r="A40" s="209"/>
      <c r="B40" s="192"/>
      <c r="C40" s="192"/>
      <c r="D40" s="342"/>
      <c r="E40" s="210"/>
      <c r="F40" s="210"/>
      <c r="G40" s="156"/>
      <c r="H40" s="192"/>
      <c r="I40" s="192"/>
      <c r="J40" s="192"/>
      <c r="K40" s="192"/>
      <c r="L40" s="95"/>
      <c r="M40" s="95"/>
      <c r="N40" s="95"/>
      <c r="O40" s="95"/>
      <c r="P40" s="95"/>
      <c r="Q40" s="95"/>
      <c r="R40" s="95"/>
      <c r="S40" s="95"/>
      <c r="T40" s="95"/>
    </row>
    <row r="41">
      <c r="A41" s="209"/>
      <c r="B41" s="192"/>
      <c r="C41" s="192"/>
      <c r="D41" s="342"/>
      <c r="E41" s="210"/>
      <c r="F41" s="210"/>
      <c r="G41" s="156"/>
      <c r="H41" s="192"/>
      <c r="I41" s="192"/>
      <c r="J41" s="192"/>
      <c r="K41" s="192"/>
      <c r="L41" s="95"/>
      <c r="M41" s="95"/>
      <c r="N41" s="95"/>
      <c r="O41" s="95"/>
      <c r="P41" s="95"/>
      <c r="Q41" s="95"/>
      <c r="R41" s="95"/>
      <c r="S41" s="95"/>
      <c r="T41" s="95"/>
    </row>
    <row r="42">
      <c r="A42" s="209"/>
      <c r="B42" s="192"/>
      <c r="C42" s="192"/>
      <c r="D42" s="342"/>
      <c r="E42" s="210"/>
      <c r="F42" s="210"/>
      <c r="G42" s="156"/>
      <c r="H42" s="192"/>
      <c r="I42" s="192"/>
      <c r="J42" s="192"/>
      <c r="K42" s="192"/>
      <c r="L42" s="95"/>
      <c r="M42" s="95"/>
      <c r="N42" s="95"/>
      <c r="O42" s="95"/>
      <c r="P42" s="95"/>
      <c r="Q42" s="95"/>
      <c r="R42" s="95"/>
      <c r="S42" s="95"/>
      <c r="T42" s="95"/>
    </row>
    <row r="43">
      <c r="A43" s="209"/>
      <c r="B43" s="192"/>
      <c r="C43" s="192"/>
      <c r="D43" s="342"/>
      <c r="E43" s="210"/>
      <c r="F43" s="210"/>
      <c r="G43" s="156"/>
      <c r="H43" s="192"/>
      <c r="I43" s="192"/>
      <c r="J43" s="192"/>
      <c r="K43" s="192"/>
      <c r="L43" s="95"/>
      <c r="M43" s="95"/>
      <c r="N43" s="95"/>
      <c r="O43" s="95"/>
      <c r="P43" s="95"/>
      <c r="Q43" s="95"/>
      <c r="R43" s="95"/>
      <c r="S43" s="95"/>
      <c r="T43" s="95"/>
    </row>
    <row r="44">
      <c r="A44" s="209"/>
      <c r="B44" s="192"/>
      <c r="C44" s="192"/>
      <c r="D44" s="342"/>
      <c r="E44" s="210"/>
      <c r="F44" s="210"/>
      <c r="G44" s="156"/>
      <c r="H44" s="192"/>
      <c r="I44" s="192"/>
      <c r="J44" s="192"/>
      <c r="K44" s="192"/>
      <c r="L44" s="95"/>
      <c r="M44" s="95"/>
      <c r="N44" s="95"/>
      <c r="O44" s="95"/>
      <c r="P44" s="95"/>
      <c r="Q44" s="95"/>
      <c r="R44" s="95"/>
      <c r="S44" s="95"/>
      <c r="T44" s="95"/>
    </row>
    <row r="45">
      <c r="A45" s="209"/>
      <c r="B45" s="192"/>
      <c r="C45" s="192"/>
      <c r="D45" s="342"/>
      <c r="E45" s="210"/>
      <c r="F45" s="210"/>
      <c r="G45" s="156"/>
      <c r="H45" s="192"/>
      <c r="I45" s="192"/>
      <c r="J45" s="192"/>
      <c r="K45" s="192"/>
      <c r="L45" s="95"/>
      <c r="M45" s="95"/>
      <c r="N45" s="95"/>
      <c r="O45" s="95"/>
      <c r="P45" s="95"/>
      <c r="Q45" s="95"/>
      <c r="R45" s="95"/>
      <c r="S45" s="95"/>
      <c r="T45" s="95"/>
    </row>
    <row r="46">
      <c r="A46" s="209"/>
      <c r="B46" s="192"/>
      <c r="C46" s="192"/>
      <c r="D46" s="342"/>
      <c r="E46" s="210"/>
      <c r="F46" s="210"/>
      <c r="G46" s="156"/>
      <c r="H46" s="192"/>
      <c r="I46" s="192"/>
      <c r="J46" s="192"/>
      <c r="K46" s="192"/>
      <c r="L46" s="95"/>
      <c r="M46" s="95"/>
      <c r="N46" s="95"/>
      <c r="O46" s="95"/>
      <c r="P46" s="95"/>
      <c r="Q46" s="95"/>
      <c r="R46" s="95"/>
      <c r="S46" s="95"/>
      <c r="T46" s="95"/>
    </row>
    <row r="47">
      <c r="A47" s="209"/>
      <c r="B47" s="192"/>
      <c r="C47" s="192"/>
      <c r="D47" s="342"/>
      <c r="E47" s="210"/>
      <c r="F47" s="210"/>
      <c r="G47" s="156"/>
      <c r="H47" s="192"/>
      <c r="I47" s="192"/>
      <c r="J47" s="192"/>
      <c r="K47" s="192"/>
      <c r="L47" s="95"/>
      <c r="M47" s="95"/>
      <c r="N47" s="95"/>
      <c r="O47" s="95"/>
      <c r="P47" s="95"/>
      <c r="Q47" s="95"/>
      <c r="R47" s="95"/>
      <c r="S47" s="95"/>
      <c r="T47" s="95"/>
    </row>
    <row r="48">
      <c r="A48" s="209"/>
      <c r="B48" s="192"/>
      <c r="C48" s="192"/>
      <c r="D48" s="342"/>
      <c r="E48" s="210"/>
      <c r="F48" s="210"/>
      <c r="G48" s="156"/>
      <c r="H48" s="192"/>
      <c r="I48" s="192"/>
      <c r="J48" s="192"/>
      <c r="K48" s="192"/>
      <c r="L48" s="95"/>
      <c r="M48" s="95"/>
      <c r="N48" s="95"/>
      <c r="O48" s="95"/>
      <c r="P48" s="95"/>
      <c r="Q48" s="95"/>
      <c r="R48" s="95"/>
      <c r="S48" s="95"/>
      <c r="T48" s="95"/>
    </row>
    <row r="49">
      <c r="A49" s="209"/>
      <c r="B49" s="192"/>
      <c r="C49" s="192"/>
      <c r="D49" s="342"/>
      <c r="E49" s="210"/>
      <c r="F49" s="210"/>
      <c r="G49" s="156"/>
      <c r="H49" s="192"/>
      <c r="I49" s="192"/>
      <c r="J49" s="192"/>
      <c r="K49" s="192"/>
      <c r="L49" s="95"/>
      <c r="M49" s="95"/>
      <c r="N49" s="95"/>
      <c r="O49" s="95"/>
      <c r="P49" s="95"/>
      <c r="Q49" s="95"/>
      <c r="R49" s="95"/>
      <c r="S49" s="95"/>
      <c r="T49" s="95"/>
    </row>
    <row r="50">
      <c r="A50" s="209"/>
      <c r="B50" s="192"/>
      <c r="C50" s="192"/>
      <c r="D50" s="342"/>
      <c r="E50" s="210"/>
      <c r="F50" s="210"/>
      <c r="G50" s="156"/>
      <c r="H50" s="192"/>
      <c r="I50" s="192"/>
      <c r="J50" s="192"/>
      <c r="K50" s="192"/>
      <c r="L50" s="95"/>
      <c r="M50" s="95"/>
      <c r="N50" s="95"/>
      <c r="O50" s="95"/>
      <c r="P50" s="95"/>
      <c r="Q50" s="95"/>
      <c r="R50" s="95"/>
      <c r="S50" s="95"/>
      <c r="T50" s="95"/>
    </row>
    <row r="51">
      <c r="A51" s="209"/>
      <c r="B51" s="192"/>
      <c r="C51" s="192"/>
      <c r="D51" s="342"/>
      <c r="E51" s="210"/>
      <c r="F51" s="210"/>
      <c r="G51" s="156"/>
      <c r="H51" s="192"/>
      <c r="I51" s="192"/>
      <c r="J51" s="192"/>
      <c r="K51" s="192"/>
      <c r="L51" s="95"/>
      <c r="M51" s="95"/>
      <c r="N51" s="95"/>
      <c r="O51" s="95"/>
      <c r="P51" s="95"/>
      <c r="Q51" s="95"/>
      <c r="R51" s="95"/>
      <c r="S51" s="95"/>
      <c r="T51" s="95"/>
    </row>
    <row r="52">
      <c r="A52" s="209"/>
      <c r="B52" s="192"/>
      <c r="C52" s="192"/>
      <c r="D52" s="342"/>
      <c r="E52" s="210"/>
      <c r="F52" s="210"/>
      <c r="G52" s="156"/>
      <c r="H52" s="192"/>
      <c r="I52" s="192"/>
      <c r="J52" s="192"/>
      <c r="K52" s="192"/>
      <c r="L52" s="95"/>
      <c r="M52" s="95"/>
      <c r="N52" s="95"/>
      <c r="O52" s="95"/>
      <c r="P52" s="95"/>
      <c r="Q52" s="95"/>
      <c r="R52" s="95"/>
      <c r="S52" s="95"/>
      <c r="T52" s="95"/>
    </row>
    <row r="53">
      <c r="A53" s="209"/>
      <c r="B53" s="192"/>
      <c r="C53" s="192"/>
      <c r="D53" s="342"/>
      <c r="E53" s="210"/>
      <c r="F53" s="210"/>
      <c r="G53" s="156"/>
      <c r="H53" s="192"/>
      <c r="I53" s="192"/>
      <c r="J53" s="192"/>
      <c r="K53" s="192"/>
      <c r="L53" s="95"/>
      <c r="M53" s="95"/>
      <c r="N53" s="95"/>
      <c r="O53" s="95"/>
      <c r="P53" s="95"/>
      <c r="Q53" s="95"/>
      <c r="R53" s="95"/>
      <c r="S53" s="95"/>
      <c r="T53" s="95"/>
    </row>
    <row r="54">
      <c r="A54" s="208"/>
      <c r="B54" s="192"/>
      <c r="C54" s="192"/>
      <c r="D54" s="342"/>
      <c r="E54" s="210"/>
      <c r="F54" s="210"/>
      <c r="G54" s="156"/>
      <c r="H54" s="192"/>
      <c r="I54" s="192"/>
      <c r="J54" s="192"/>
      <c r="K54" s="192"/>
      <c r="L54" s="95"/>
      <c r="M54" s="95"/>
      <c r="N54" s="95"/>
      <c r="O54" s="95"/>
      <c r="P54" s="95"/>
      <c r="Q54" s="95"/>
      <c r="R54" s="95"/>
      <c r="S54" s="95"/>
      <c r="T54" s="95"/>
    </row>
    <row r="55">
      <c r="A55" s="209"/>
      <c r="B55" s="192"/>
      <c r="C55" s="192"/>
      <c r="D55" s="342"/>
      <c r="E55" s="210"/>
      <c r="F55" s="210"/>
      <c r="G55" s="156"/>
      <c r="H55" s="192"/>
      <c r="I55" s="192"/>
      <c r="J55" s="192"/>
      <c r="K55" s="192"/>
      <c r="L55" s="95"/>
      <c r="M55" s="95"/>
      <c r="N55" s="95"/>
      <c r="O55" s="95"/>
      <c r="P55" s="95"/>
      <c r="Q55" s="95"/>
      <c r="R55" s="95"/>
      <c r="S55" s="95"/>
      <c r="T55" s="95"/>
    </row>
    <row r="56">
      <c r="A56" s="209"/>
      <c r="B56" s="192"/>
      <c r="C56" s="192"/>
      <c r="D56" s="342"/>
      <c r="E56" s="210"/>
      <c r="F56" s="210"/>
      <c r="G56" s="156"/>
      <c r="H56" s="192"/>
      <c r="I56" s="192"/>
      <c r="J56" s="192"/>
      <c r="K56" s="192"/>
      <c r="L56" s="95"/>
      <c r="M56" s="95"/>
      <c r="N56" s="95"/>
      <c r="O56" s="95"/>
      <c r="P56" s="95"/>
      <c r="Q56" s="95"/>
      <c r="R56" s="95"/>
      <c r="S56" s="95"/>
      <c r="T56" s="95"/>
    </row>
    <row r="57">
      <c r="A57" s="209"/>
      <c r="B57" s="192"/>
      <c r="C57" s="192"/>
      <c r="D57" s="342"/>
      <c r="E57" s="210"/>
      <c r="F57" s="210"/>
      <c r="G57" s="156"/>
      <c r="H57" s="192"/>
      <c r="I57" s="192"/>
      <c r="J57" s="192"/>
      <c r="K57" s="192"/>
      <c r="L57" s="95"/>
      <c r="M57" s="95"/>
      <c r="N57" s="95"/>
      <c r="O57" s="95"/>
      <c r="P57" s="95"/>
      <c r="Q57" s="95"/>
      <c r="R57" s="95"/>
      <c r="S57" s="95"/>
      <c r="T57" s="95"/>
    </row>
    <row r="58">
      <c r="A58" s="209"/>
      <c r="B58" s="192"/>
      <c r="C58" s="192"/>
      <c r="D58" s="342"/>
      <c r="E58" s="210"/>
      <c r="F58" s="210"/>
      <c r="G58" s="156"/>
      <c r="H58" s="192"/>
      <c r="I58" s="192"/>
      <c r="J58" s="192"/>
      <c r="K58" s="192"/>
      <c r="L58" s="95"/>
      <c r="M58" s="95"/>
      <c r="N58" s="95"/>
      <c r="O58" s="95"/>
      <c r="P58" s="95"/>
      <c r="Q58" s="95"/>
      <c r="R58" s="95"/>
      <c r="S58" s="95"/>
      <c r="T58" s="95"/>
    </row>
    <row r="59">
      <c r="A59" s="209"/>
      <c r="B59" s="192"/>
      <c r="C59" s="192"/>
      <c r="D59" s="342"/>
      <c r="E59" s="210"/>
      <c r="F59" s="210"/>
      <c r="G59" s="156"/>
      <c r="H59" s="192"/>
      <c r="I59" s="192"/>
      <c r="J59" s="192"/>
      <c r="K59" s="192"/>
      <c r="L59" s="95"/>
      <c r="M59" s="95"/>
      <c r="N59" s="95"/>
      <c r="O59" s="95"/>
      <c r="P59" s="95"/>
      <c r="Q59" s="95"/>
      <c r="R59" s="95"/>
      <c r="S59" s="95"/>
      <c r="T59" s="95"/>
    </row>
    <row r="60">
      <c r="A60" s="209"/>
      <c r="B60" s="192"/>
      <c r="C60" s="192"/>
      <c r="D60" s="342"/>
      <c r="E60" s="210"/>
      <c r="F60" s="210"/>
      <c r="G60" s="156"/>
      <c r="H60" s="192"/>
      <c r="I60" s="192"/>
      <c r="J60" s="192"/>
      <c r="K60" s="192"/>
      <c r="L60" s="95"/>
      <c r="M60" s="95"/>
      <c r="N60" s="95"/>
      <c r="O60" s="95"/>
      <c r="P60" s="95"/>
      <c r="Q60" s="95"/>
      <c r="R60" s="95"/>
      <c r="S60" s="95"/>
      <c r="T60" s="95"/>
    </row>
    <row r="61">
      <c r="A61" s="209"/>
      <c r="B61" s="192"/>
      <c r="C61" s="192"/>
      <c r="D61" s="342"/>
      <c r="E61" s="210"/>
      <c r="F61" s="210"/>
      <c r="G61" s="156"/>
      <c r="H61" s="192"/>
      <c r="I61" s="192"/>
      <c r="J61" s="192"/>
      <c r="K61" s="192"/>
      <c r="L61" s="95"/>
      <c r="M61" s="95"/>
      <c r="N61" s="95"/>
      <c r="O61" s="95"/>
      <c r="P61" s="95"/>
      <c r="Q61" s="95"/>
      <c r="R61" s="95"/>
      <c r="S61" s="95"/>
      <c r="T61" s="95"/>
    </row>
    <row r="62">
      <c r="A62" s="209"/>
      <c r="B62" s="192"/>
      <c r="C62" s="192"/>
      <c r="D62" s="342"/>
      <c r="E62" s="210"/>
      <c r="F62" s="210"/>
      <c r="G62" s="156"/>
      <c r="H62" s="192"/>
      <c r="I62" s="192"/>
      <c r="J62" s="192"/>
      <c r="K62" s="192"/>
      <c r="L62" s="95"/>
      <c r="M62" s="95"/>
      <c r="N62" s="95"/>
      <c r="O62" s="95"/>
      <c r="P62" s="95"/>
      <c r="Q62" s="95"/>
      <c r="R62" s="95"/>
      <c r="S62" s="95"/>
      <c r="T62" s="95"/>
    </row>
    <row r="63">
      <c r="A63" s="209"/>
      <c r="B63" s="192"/>
      <c r="C63" s="192"/>
      <c r="D63" s="342"/>
      <c r="E63" s="210"/>
      <c r="F63" s="210"/>
      <c r="G63" s="156"/>
      <c r="H63" s="192"/>
      <c r="I63" s="192"/>
      <c r="J63" s="192"/>
      <c r="K63" s="192"/>
      <c r="L63" s="95"/>
      <c r="M63" s="95"/>
      <c r="N63" s="95"/>
      <c r="O63" s="95"/>
      <c r="P63" s="95"/>
      <c r="Q63" s="95"/>
      <c r="R63" s="95"/>
      <c r="S63" s="95"/>
      <c r="T63" s="95"/>
    </row>
    <row r="64">
      <c r="A64" s="209"/>
      <c r="B64" s="192"/>
      <c r="C64" s="192"/>
      <c r="D64" s="342"/>
      <c r="E64" s="210"/>
      <c r="F64" s="210"/>
      <c r="G64" s="156"/>
      <c r="H64" s="192"/>
      <c r="I64" s="192"/>
      <c r="J64" s="192"/>
      <c r="K64" s="192"/>
      <c r="L64" s="95"/>
      <c r="M64" s="95"/>
      <c r="N64" s="95"/>
      <c r="O64" s="95"/>
      <c r="P64" s="95"/>
      <c r="Q64" s="95"/>
      <c r="R64" s="95"/>
      <c r="S64" s="95"/>
      <c r="T64" s="95"/>
    </row>
    <row r="65">
      <c r="A65" s="209"/>
      <c r="B65" s="192"/>
      <c r="C65" s="192"/>
      <c r="D65" s="342"/>
      <c r="E65" s="210"/>
      <c r="F65" s="210"/>
      <c r="G65" s="156"/>
      <c r="H65" s="192"/>
      <c r="I65" s="192"/>
      <c r="J65" s="192"/>
      <c r="K65" s="192"/>
      <c r="L65" s="95"/>
      <c r="M65" s="95"/>
      <c r="N65" s="95"/>
      <c r="O65" s="95"/>
      <c r="P65" s="95"/>
      <c r="Q65" s="95"/>
      <c r="R65" s="95"/>
      <c r="S65" s="95"/>
      <c r="T65" s="95"/>
    </row>
    <row r="66">
      <c r="A66" s="209"/>
      <c r="B66" s="192"/>
      <c r="C66" s="192"/>
      <c r="D66" s="342"/>
      <c r="E66" s="210"/>
      <c r="F66" s="210"/>
      <c r="G66" s="156"/>
      <c r="H66" s="192"/>
      <c r="I66" s="192"/>
      <c r="J66" s="192"/>
      <c r="K66" s="192"/>
      <c r="L66" s="95"/>
      <c r="M66" s="95"/>
      <c r="N66" s="95"/>
      <c r="O66" s="95"/>
      <c r="P66" s="95"/>
      <c r="Q66" s="95"/>
      <c r="R66" s="95"/>
      <c r="S66" s="95"/>
      <c r="T66" s="95"/>
    </row>
    <row r="67">
      <c r="A67" s="209"/>
      <c r="B67" s="192"/>
      <c r="C67" s="192"/>
      <c r="D67" s="342"/>
      <c r="E67" s="210"/>
      <c r="F67" s="210"/>
      <c r="G67" s="156"/>
      <c r="H67" s="192"/>
      <c r="I67" s="192"/>
      <c r="J67" s="192"/>
      <c r="K67" s="192"/>
      <c r="L67" s="95"/>
      <c r="M67" s="95"/>
      <c r="N67" s="95"/>
      <c r="O67" s="95"/>
      <c r="P67" s="95"/>
      <c r="Q67" s="95"/>
      <c r="R67" s="95"/>
      <c r="S67" s="95"/>
      <c r="T67" s="95"/>
    </row>
    <row r="68">
      <c r="A68" s="209"/>
      <c r="B68" s="192"/>
      <c r="C68" s="192"/>
      <c r="D68" s="342"/>
      <c r="E68" s="210"/>
      <c r="F68" s="210"/>
      <c r="G68" s="156"/>
      <c r="H68" s="192"/>
      <c r="I68" s="192"/>
      <c r="J68" s="192"/>
      <c r="K68" s="192"/>
      <c r="L68" s="95"/>
      <c r="M68" s="95"/>
      <c r="N68" s="95"/>
      <c r="O68" s="95"/>
      <c r="P68" s="95"/>
      <c r="Q68" s="95"/>
      <c r="R68" s="95"/>
      <c r="S68" s="95"/>
      <c r="T68" s="95"/>
    </row>
    <row r="69">
      <c r="A69" s="209"/>
      <c r="B69" s="192"/>
      <c r="C69" s="192"/>
      <c r="D69" s="342"/>
      <c r="E69" s="210"/>
      <c r="F69" s="210"/>
      <c r="G69" s="156"/>
      <c r="H69" s="192"/>
      <c r="I69" s="192"/>
      <c r="J69" s="192"/>
      <c r="K69" s="192"/>
      <c r="L69" s="95"/>
      <c r="M69" s="95"/>
      <c r="N69" s="95"/>
      <c r="O69" s="95"/>
      <c r="P69" s="95"/>
      <c r="Q69" s="95"/>
      <c r="R69" s="95"/>
      <c r="S69" s="95"/>
      <c r="T69" s="95"/>
    </row>
    <row r="70">
      <c r="A70" s="209"/>
      <c r="B70" s="192"/>
      <c r="C70" s="192"/>
      <c r="D70" s="342"/>
      <c r="E70" s="210"/>
      <c r="F70" s="210"/>
      <c r="G70" s="156"/>
      <c r="H70" s="192"/>
      <c r="I70" s="192"/>
      <c r="J70" s="192"/>
      <c r="K70" s="192"/>
      <c r="L70" s="95"/>
      <c r="M70" s="95"/>
      <c r="N70" s="95"/>
      <c r="O70" s="95"/>
      <c r="P70" s="95"/>
      <c r="Q70" s="95"/>
      <c r="R70" s="95"/>
      <c r="S70" s="95"/>
      <c r="T70" s="95"/>
    </row>
    <row r="71">
      <c r="A71" s="209"/>
      <c r="B71" s="192"/>
      <c r="C71" s="192"/>
      <c r="D71" s="342"/>
      <c r="E71" s="210"/>
      <c r="F71" s="210"/>
      <c r="G71" s="156"/>
      <c r="H71" s="192"/>
      <c r="I71" s="192"/>
      <c r="J71" s="192"/>
      <c r="K71" s="192"/>
      <c r="L71" s="95"/>
      <c r="M71" s="95"/>
      <c r="N71" s="95"/>
      <c r="O71" s="95"/>
      <c r="P71" s="95"/>
      <c r="Q71" s="95"/>
      <c r="R71" s="95"/>
      <c r="S71" s="95"/>
      <c r="T71" s="95"/>
    </row>
    <row r="72">
      <c r="A72" s="209"/>
      <c r="B72" s="192"/>
      <c r="C72" s="192"/>
      <c r="D72" s="342"/>
      <c r="E72" s="210"/>
      <c r="F72" s="210"/>
      <c r="G72" s="156"/>
      <c r="H72" s="192"/>
      <c r="I72" s="192"/>
      <c r="J72" s="192"/>
      <c r="K72" s="192"/>
      <c r="L72" s="95"/>
      <c r="M72" s="95"/>
      <c r="N72" s="95"/>
      <c r="O72" s="95"/>
      <c r="P72" s="95"/>
      <c r="Q72" s="95"/>
      <c r="R72" s="95"/>
      <c r="S72" s="95"/>
      <c r="T72" s="95"/>
    </row>
    <row r="73">
      <c r="A73" s="209"/>
      <c r="B73" s="192"/>
      <c r="C73" s="192"/>
      <c r="D73" s="342"/>
      <c r="E73" s="210"/>
      <c r="F73" s="210"/>
      <c r="G73" s="156"/>
      <c r="H73" s="192"/>
      <c r="I73" s="192"/>
      <c r="J73" s="192"/>
      <c r="K73" s="192"/>
      <c r="L73" s="95"/>
      <c r="M73" s="95"/>
      <c r="N73" s="95"/>
      <c r="O73" s="95"/>
      <c r="P73" s="95"/>
      <c r="Q73" s="95"/>
      <c r="R73" s="95"/>
      <c r="S73" s="95"/>
      <c r="T73" s="95"/>
    </row>
    <row r="74">
      <c r="A74" s="209"/>
      <c r="B74" s="192"/>
      <c r="C74" s="192"/>
      <c r="D74" s="342"/>
      <c r="E74" s="210"/>
      <c r="F74" s="210"/>
      <c r="G74" s="156"/>
      <c r="H74" s="192"/>
      <c r="I74" s="192"/>
      <c r="J74" s="192"/>
      <c r="K74" s="192"/>
      <c r="L74" s="95"/>
      <c r="M74" s="95"/>
      <c r="N74" s="95"/>
      <c r="O74" s="95"/>
      <c r="P74" s="95"/>
      <c r="Q74" s="95"/>
      <c r="R74" s="95"/>
      <c r="S74" s="95"/>
      <c r="T74" s="95"/>
    </row>
    <row r="75">
      <c r="A75" s="209"/>
      <c r="B75" s="192"/>
      <c r="C75" s="192"/>
      <c r="D75" s="342"/>
      <c r="E75" s="210"/>
      <c r="F75" s="210"/>
      <c r="G75" s="156"/>
      <c r="H75" s="192"/>
      <c r="I75" s="192"/>
      <c r="J75" s="192"/>
      <c r="K75" s="192"/>
      <c r="L75" s="95"/>
      <c r="M75" s="95"/>
      <c r="N75" s="95"/>
      <c r="O75" s="95"/>
      <c r="P75" s="95"/>
      <c r="Q75" s="95"/>
      <c r="R75" s="95"/>
      <c r="S75" s="95"/>
      <c r="T75" s="95"/>
    </row>
    <row r="76">
      <c r="A76" s="209"/>
      <c r="B76" s="192"/>
      <c r="C76" s="192"/>
      <c r="D76" s="342"/>
      <c r="E76" s="210"/>
      <c r="F76" s="210"/>
      <c r="G76" s="156"/>
      <c r="H76" s="192"/>
      <c r="I76" s="192"/>
      <c r="J76" s="192"/>
      <c r="K76" s="192"/>
      <c r="L76" s="95"/>
      <c r="M76" s="95"/>
      <c r="N76" s="95"/>
      <c r="O76" s="95"/>
      <c r="P76" s="95"/>
      <c r="Q76" s="95"/>
      <c r="R76" s="95"/>
      <c r="S76" s="95"/>
      <c r="T76" s="95"/>
    </row>
    <row r="77">
      <c r="A77" s="209"/>
      <c r="B77" s="192"/>
      <c r="C77" s="192"/>
      <c r="D77" s="342"/>
      <c r="E77" s="210"/>
      <c r="F77" s="210"/>
      <c r="G77" s="156"/>
      <c r="H77" s="192"/>
      <c r="I77" s="192"/>
      <c r="J77" s="192"/>
      <c r="K77" s="192"/>
      <c r="L77" s="95"/>
      <c r="M77" s="95"/>
      <c r="N77" s="95"/>
      <c r="O77" s="95"/>
      <c r="P77" s="95"/>
      <c r="Q77" s="95"/>
      <c r="R77" s="95"/>
      <c r="S77" s="95"/>
      <c r="T77" s="95"/>
    </row>
    <row r="78">
      <c r="A78" s="209"/>
      <c r="B78" s="192"/>
      <c r="C78" s="192"/>
      <c r="D78" s="342"/>
      <c r="E78" s="210"/>
      <c r="F78" s="210"/>
      <c r="G78" s="156"/>
      <c r="H78" s="192"/>
      <c r="I78" s="192"/>
      <c r="J78" s="192"/>
      <c r="K78" s="192"/>
      <c r="L78" s="95"/>
      <c r="M78" s="95"/>
      <c r="N78" s="95"/>
      <c r="O78" s="95"/>
      <c r="P78" s="95"/>
      <c r="Q78" s="95"/>
      <c r="R78" s="95"/>
      <c r="S78" s="95"/>
      <c r="T78" s="95"/>
    </row>
    <row r="79">
      <c r="A79" s="209"/>
      <c r="B79" s="192"/>
      <c r="C79" s="192"/>
      <c r="D79" s="342"/>
      <c r="E79" s="210"/>
      <c r="F79" s="210"/>
      <c r="G79" s="156"/>
      <c r="H79" s="192"/>
      <c r="I79" s="192"/>
      <c r="J79" s="192"/>
      <c r="K79" s="192"/>
      <c r="L79" s="95"/>
      <c r="M79" s="95"/>
      <c r="N79" s="95"/>
      <c r="O79" s="95"/>
      <c r="P79" s="95"/>
      <c r="Q79" s="95"/>
      <c r="R79" s="95"/>
      <c r="S79" s="95"/>
      <c r="T79" s="95"/>
    </row>
    <row r="80">
      <c r="A80" s="209"/>
      <c r="B80" s="192"/>
      <c r="C80" s="192"/>
      <c r="D80" s="342"/>
      <c r="E80" s="210"/>
      <c r="F80" s="210"/>
      <c r="G80" s="156"/>
      <c r="H80" s="192"/>
      <c r="I80" s="192"/>
      <c r="J80" s="192"/>
      <c r="K80" s="192"/>
      <c r="L80" s="95"/>
      <c r="M80" s="95"/>
      <c r="N80" s="95"/>
      <c r="O80" s="95"/>
      <c r="P80" s="95"/>
      <c r="Q80" s="95"/>
      <c r="R80" s="95"/>
      <c r="S80" s="95"/>
      <c r="T80" s="95"/>
    </row>
    <row r="81">
      <c r="A81" s="209"/>
      <c r="B81" s="192"/>
      <c r="C81" s="192"/>
      <c r="D81" s="342"/>
      <c r="E81" s="210"/>
      <c r="F81" s="210"/>
      <c r="G81" s="156"/>
      <c r="H81" s="192"/>
      <c r="I81" s="192"/>
      <c r="J81" s="192"/>
      <c r="K81" s="192"/>
      <c r="L81" s="95"/>
      <c r="M81" s="95"/>
      <c r="N81" s="95"/>
      <c r="O81" s="95"/>
      <c r="P81" s="95"/>
      <c r="Q81" s="95"/>
      <c r="R81" s="95"/>
      <c r="S81" s="95"/>
      <c r="T81" s="95"/>
    </row>
    <row r="82">
      <c r="A82" s="209"/>
      <c r="B82" s="192"/>
      <c r="C82" s="192"/>
      <c r="D82" s="342"/>
      <c r="E82" s="210"/>
      <c r="F82" s="210"/>
      <c r="G82" s="156"/>
      <c r="H82" s="192"/>
      <c r="I82" s="192"/>
      <c r="J82" s="192"/>
      <c r="K82" s="192"/>
      <c r="L82" s="95"/>
      <c r="M82" s="95"/>
      <c r="N82" s="95"/>
      <c r="O82" s="95"/>
      <c r="P82" s="95"/>
      <c r="Q82" s="95"/>
      <c r="R82" s="95"/>
      <c r="S82" s="95"/>
      <c r="T82" s="95"/>
    </row>
    <row r="83">
      <c r="A83" s="209"/>
      <c r="B83" s="192"/>
      <c r="C83" s="192"/>
      <c r="D83" s="342"/>
      <c r="E83" s="210"/>
      <c r="F83" s="210"/>
      <c r="G83" s="156"/>
      <c r="H83" s="192"/>
      <c r="I83" s="192"/>
      <c r="J83" s="192"/>
      <c r="K83" s="192"/>
      <c r="L83" s="95"/>
      <c r="M83" s="95"/>
      <c r="N83" s="95"/>
      <c r="O83" s="95"/>
      <c r="P83" s="95"/>
      <c r="Q83" s="95"/>
      <c r="R83" s="95"/>
      <c r="S83" s="95"/>
      <c r="T83" s="95"/>
    </row>
    <row r="84">
      <c r="A84" s="209"/>
      <c r="B84" s="192"/>
      <c r="C84" s="192"/>
      <c r="D84" s="342"/>
      <c r="E84" s="210"/>
      <c r="F84" s="210"/>
      <c r="G84" s="156"/>
      <c r="H84" s="192"/>
      <c r="I84" s="192"/>
      <c r="J84" s="192"/>
      <c r="K84" s="192"/>
      <c r="L84" s="95"/>
      <c r="M84" s="95"/>
      <c r="N84" s="95"/>
      <c r="O84" s="95"/>
      <c r="P84" s="95"/>
      <c r="Q84" s="95"/>
      <c r="R84" s="95"/>
      <c r="S84" s="95"/>
      <c r="T84" s="95"/>
    </row>
    <row r="85">
      <c r="A85" s="209"/>
      <c r="B85" s="192"/>
      <c r="C85" s="192"/>
      <c r="D85" s="342"/>
      <c r="E85" s="210"/>
      <c r="F85" s="210"/>
      <c r="G85" s="156"/>
      <c r="H85" s="192"/>
      <c r="I85" s="192"/>
      <c r="J85" s="192"/>
      <c r="K85" s="192"/>
      <c r="L85" s="95"/>
      <c r="M85" s="95"/>
      <c r="N85" s="95"/>
      <c r="O85" s="95"/>
      <c r="P85" s="95"/>
      <c r="Q85" s="95"/>
      <c r="R85" s="95"/>
      <c r="S85" s="95"/>
      <c r="T85" s="95"/>
    </row>
    <row r="86">
      <c r="A86" s="209"/>
      <c r="B86" s="192"/>
      <c r="C86" s="192"/>
      <c r="D86" s="342"/>
      <c r="E86" s="210"/>
      <c r="F86" s="210"/>
      <c r="G86" s="156"/>
      <c r="H86" s="192"/>
      <c r="I86" s="192"/>
      <c r="J86" s="192"/>
      <c r="K86" s="192"/>
      <c r="L86" s="95"/>
      <c r="M86" s="95"/>
      <c r="N86" s="95"/>
      <c r="O86" s="95"/>
      <c r="P86" s="95"/>
      <c r="Q86" s="95"/>
      <c r="R86" s="95"/>
      <c r="S86" s="95"/>
      <c r="T86" s="95"/>
    </row>
    <row r="87">
      <c r="A87" s="209"/>
      <c r="B87" s="192"/>
      <c r="C87" s="192"/>
      <c r="D87" s="342"/>
      <c r="E87" s="210"/>
      <c r="F87" s="210"/>
      <c r="G87" s="156"/>
      <c r="H87" s="192"/>
      <c r="I87" s="192"/>
      <c r="J87" s="192"/>
      <c r="K87" s="192"/>
      <c r="L87" s="95"/>
      <c r="M87" s="95"/>
      <c r="N87" s="95"/>
      <c r="O87" s="95"/>
      <c r="P87" s="95"/>
      <c r="Q87" s="95"/>
      <c r="R87" s="95"/>
      <c r="S87" s="95"/>
      <c r="T87" s="95"/>
    </row>
    <row r="88">
      <c r="A88" s="209"/>
      <c r="B88" s="192"/>
      <c r="C88" s="192"/>
      <c r="D88" s="342"/>
      <c r="E88" s="210"/>
      <c r="F88" s="210"/>
      <c r="G88" s="156"/>
      <c r="H88" s="192"/>
      <c r="I88" s="192"/>
      <c r="J88" s="192"/>
      <c r="K88" s="192"/>
      <c r="L88" s="95"/>
      <c r="M88" s="95"/>
      <c r="N88" s="95"/>
      <c r="O88" s="95"/>
      <c r="P88" s="95"/>
      <c r="Q88" s="95"/>
      <c r="R88" s="95"/>
      <c r="S88" s="95"/>
      <c r="T88" s="95"/>
    </row>
    <row r="89">
      <c r="A89" s="209"/>
      <c r="B89" s="192"/>
      <c r="C89" s="192"/>
      <c r="D89" s="342"/>
      <c r="E89" s="210"/>
      <c r="F89" s="210"/>
      <c r="G89" s="156"/>
      <c r="H89" s="192"/>
      <c r="I89" s="192"/>
      <c r="J89" s="192"/>
      <c r="K89" s="192"/>
      <c r="L89" s="95"/>
      <c r="M89" s="95"/>
      <c r="N89" s="95"/>
      <c r="O89" s="95"/>
      <c r="P89" s="95"/>
      <c r="Q89" s="95"/>
      <c r="R89" s="95"/>
      <c r="S89" s="95"/>
      <c r="T89" s="95"/>
    </row>
    <row r="90">
      <c r="A90" s="209"/>
      <c r="B90" s="192"/>
      <c r="C90" s="192"/>
      <c r="D90" s="342"/>
      <c r="E90" s="210"/>
      <c r="F90" s="210"/>
      <c r="G90" s="156"/>
      <c r="H90" s="192"/>
      <c r="I90" s="192"/>
      <c r="J90" s="192"/>
      <c r="K90" s="192"/>
      <c r="L90" s="95"/>
      <c r="M90" s="95"/>
      <c r="N90" s="95"/>
      <c r="O90" s="95"/>
      <c r="P90" s="95"/>
      <c r="Q90" s="95"/>
      <c r="R90" s="95"/>
      <c r="S90" s="95"/>
      <c r="T90" s="95"/>
    </row>
    <row r="91">
      <c r="A91" s="209"/>
      <c r="B91" s="192"/>
      <c r="C91" s="192"/>
      <c r="D91" s="342"/>
      <c r="E91" s="210"/>
      <c r="F91" s="210"/>
      <c r="G91" s="156"/>
      <c r="H91" s="192"/>
      <c r="I91" s="192"/>
      <c r="J91" s="192"/>
      <c r="K91" s="192"/>
      <c r="L91" s="95"/>
      <c r="M91" s="95"/>
      <c r="N91" s="95"/>
      <c r="O91" s="95"/>
      <c r="P91" s="95"/>
      <c r="Q91" s="95"/>
      <c r="R91" s="95"/>
      <c r="S91" s="95"/>
      <c r="T91" s="95"/>
    </row>
    <row r="92">
      <c r="A92" s="209"/>
      <c r="B92" s="192"/>
      <c r="C92" s="192"/>
      <c r="D92" s="342"/>
      <c r="E92" s="210"/>
      <c r="F92" s="210"/>
      <c r="G92" s="156"/>
      <c r="H92" s="192"/>
      <c r="I92" s="192"/>
      <c r="J92" s="192"/>
      <c r="K92" s="192"/>
      <c r="L92" s="95"/>
      <c r="M92" s="95"/>
      <c r="N92" s="95"/>
      <c r="O92" s="95"/>
      <c r="P92" s="95"/>
      <c r="Q92" s="95"/>
      <c r="R92" s="95"/>
      <c r="S92" s="95"/>
      <c r="T92" s="95"/>
    </row>
    <row r="93">
      <c r="A93" s="209"/>
      <c r="B93" s="192"/>
      <c r="C93" s="192"/>
      <c r="D93" s="342"/>
      <c r="E93" s="210"/>
      <c r="F93" s="210"/>
      <c r="G93" s="156"/>
      <c r="H93" s="192"/>
      <c r="I93" s="192"/>
      <c r="J93" s="192"/>
      <c r="K93" s="192"/>
      <c r="L93" s="95"/>
      <c r="M93" s="95"/>
      <c r="N93" s="95"/>
      <c r="O93" s="95"/>
      <c r="P93" s="95"/>
      <c r="Q93" s="95"/>
      <c r="R93" s="95"/>
      <c r="S93" s="95"/>
      <c r="T93" s="95"/>
    </row>
    <row r="94">
      <c r="A94" s="209"/>
      <c r="B94" s="192"/>
      <c r="C94" s="192"/>
      <c r="D94" s="342"/>
      <c r="E94" s="210"/>
      <c r="F94" s="210"/>
      <c r="G94" s="156"/>
      <c r="H94" s="192"/>
      <c r="I94" s="192"/>
      <c r="J94" s="192"/>
      <c r="K94" s="192"/>
      <c r="L94" s="95"/>
      <c r="M94" s="95"/>
      <c r="N94" s="95"/>
      <c r="O94" s="95"/>
      <c r="P94" s="95"/>
      <c r="Q94" s="95"/>
      <c r="R94" s="95"/>
      <c r="S94" s="95"/>
      <c r="T94" s="95"/>
    </row>
    <row r="95">
      <c r="A95" s="209"/>
      <c r="B95" s="192"/>
      <c r="C95" s="192"/>
      <c r="D95" s="342"/>
      <c r="E95" s="210"/>
      <c r="F95" s="210"/>
      <c r="G95" s="156"/>
      <c r="H95" s="192"/>
      <c r="I95" s="192"/>
      <c r="J95" s="192"/>
      <c r="K95" s="192"/>
      <c r="L95" s="95"/>
      <c r="M95" s="95"/>
      <c r="N95" s="95"/>
      <c r="O95" s="95"/>
      <c r="P95" s="95"/>
      <c r="Q95" s="95"/>
      <c r="R95" s="95"/>
      <c r="S95" s="95"/>
      <c r="T95" s="95"/>
    </row>
    <row r="96">
      <c r="A96" s="209"/>
      <c r="B96" s="192"/>
      <c r="C96" s="192"/>
      <c r="D96" s="342"/>
      <c r="E96" s="210"/>
      <c r="F96" s="210"/>
      <c r="G96" s="156"/>
      <c r="H96" s="192"/>
      <c r="I96" s="192"/>
      <c r="J96" s="192"/>
      <c r="K96" s="192"/>
      <c r="L96" s="95"/>
      <c r="M96" s="95"/>
      <c r="N96" s="95"/>
      <c r="O96" s="95"/>
      <c r="P96" s="95"/>
      <c r="Q96" s="95"/>
      <c r="R96" s="95"/>
      <c r="S96" s="95"/>
      <c r="T96" s="95"/>
    </row>
    <row r="97">
      <c r="A97" s="209"/>
      <c r="B97" s="192"/>
      <c r="C97" s="192"/>
      <c r="D97" s="342"/>
      <c r="E97" s="210"/>
      <c r="F97" s="210"/>
      <c r="G97" s="156"/>
      <c r="H97" s="192"/>
      <c r="I97" s="192"/>
      <c r="J97" s="192"/>
      <c r="K97" s="192"/>
      <c r="L97" s="95"/>
      <c r="M97" s="95"/>
      <c r="N97" s="95"/>
      <c r="O97" s="95"/>
      <c r="P97" s="95"/>
      <c r="Q97" s="95"/>
      <c r="R97" s="95"/>
      <c r="S97" s="95"/>
      <c r="T97" s="95"/>
    </row>
    <row r="98">
      <c r="A98" s="209"/>
      <c r="B98" s="192"/>
      <c r="C98" s="192"/>
      <c r="D98" s="342"/>
      <c r="E98" s="210"/>
      <c r="F98" s="210"/>
      <c r="G98" s="156"/>
      <c r="H98" s="192"/>
      <c r="I98" s="192"/>
      <c r="J98" s="192"/>
      <c r="K98" s="192"/>
      <c r="L98" s="95"/>
      <c r="M98" s="95"/>
      <c r="N98" s="95"/>
      <c r="O98" s="95"/>
      <c r="P98" s="95"/>
      <c r="Q98" s="95"/>
      <c r="R98" s="95"/>
      <c r="S98" s="95"/>
      <c r="T98" s="95"/>
    </row>
    <row r="99">
      <c r="A99" s="209"/>
      <c r="B99" s="192"/>
      <c r="C99" s="192"/>
      <c r="D99" s="342"/>
      <c r="E99" s="210"/>
      <c r="F99" s="210"/>
      <c r="G99" s="156"/>
      <c r="H99" s="192"/>
      <c r="I99" s="192"/>
      <c r="J99" s="192"/>
      <c r="K99" s="192"/>
      <c r="L99" s="95"/>
      <c r="M99" s="95"/>
      <c r="N99" s="95"/>
      <c r="O99" s="95"/>
      <c r="P99" s="95"/>
      <c r="Q99" s="95"/>
      <c r="R99" s="95"/>
      <c r="S99" s="95"/>
      <c r="T99" s="95"/>
    </row>
    <row r="100">
      <c r="A100" s="209"/>
      <c r="B100" s="192"/>
      <c r="C100" s="192"/>
      <c r="D100" s="342"/>
      <c r="E100" s="210"/>
      <c r="F100" s="210"/>
      <c r="G100" s="156"/>
      <c r="H100" s="192"/>
      <c r="I100" s="192"/>
      <c r="J100" s="192"/>
      <c r="K100" s="192"/>
      <c r="L100" s="95"/>
      <c r="M100" s="95"/>
      <c r="N100" s="95"/>
      <c r="O100" s="95"/>
      <c r="P100" s="95"/>
      <c r="Q100" s="95"/>
      <c r="R100" s="95"/>
      <c r="S100" s="95"/>
      <c r="T100" s="95"/>
    </row>
    <row r="101">
      <c r="A101" s="209"/>
      <c r="B101" s="192"/>
      <c r="C101" s="192"/>
      <c r="D101" s="342"/>
      <c r="E101" s="210"/>
      <c r="F101" s="210"/>
      <c r="G101" s="156"/>
      <c r="H101" s="192"/>
      <c r="I101" s="192"/>
      <c r="J101" s="192"/>
      <c r="K101" s="192"/>
      <c r="L101" s="95"/>
      <c r="M101" s="95"/>
      <c r="N101" s="95"/>
      <c r="O101" s="95"/>
      <c r="P101" s="95"/>
      <c r="Q101" s="95"/>
      <c r="R101" s="95"/>
      <c r="S101" s="95"/>
      <c r="T101" s="95"/>
    </row>
    <row r="102">
      <c r="A102" s="209"/>
      <c r="B102" s="192"/>
      <c r="C102" s="192"/>
      <c r="D102" s="342"/>
      <c r="E102" s="210"/>
      <c r="F102" s="210"/>
      <c r="G102" s="156"/>
      <c r="H102" s="192"/>
      <c r="I102" s="192"/>
      <c r="J102" s="192"/>
      <c r="K102" s="192"/>
      <c r="L102" s="95"/>
      <c r="M102" s="95"/>
      <c r="N102" s="95"/>
      <c r="O102" s="95"/>
      <c r="P102" s="95"/>
      <c r="Q102" s="95"/>
      <c r="R102" s="95"/>
      <c r="S102" s="95"/>
      <c r="T102" s="95"/>
    </row>
    <row r="103">
      <c r="A103" s="209"/>
      <c r="B103" s="192"/>
      <c r="C103" s="192"/>
      <c r="D103" s="342"/>
      <c r="E103" s="210"/>
      <c r="F103" s="210"/>
      <c r="G103" s="156"/>
      <c r="H103" s="192"/>
      <c r="I103" s="192"/>
      <c r="J103" s="192"/>
      <c r="K103" s="192"/>
      <c r="L103" s="95"/>
      <c r="M103" s="95"/>
      <c r="N103" s="95"/>
      <c r="O103" s="95"/>
      <c r="P103" s="95"/>
      <c r="Q103" s="95"/>
      <c r="R103" s="95"/>
      <c r="S103" s="95"/>
      <c r="T103" s="95"/>
    </row>
    <row r="104">
      <c r="A104" s="209"/>
      <c r="B104" s="192"/>
      <c r="C104" s="192"/>
      <c r="D104" s="342"/>
      <c r="E104" s="210"/>
      <c r="F104" s="210"/>
      <c r="G104" s="156"/>
      <c r="H104" s="192"/>
      <c r="I104" s="192"/>
      <c r="J104" s="192"/>
      <c r="K104" s="192"/>
      <c r="L104" s="95"/>
      <c r="M104" s="95"/>
      <c r="N104" s="95"/>
      <c r="O104" s="95"/>
      <c r="P104" s="95"/>
      <c r="Q104" s="95"/>
      <c r="R104" s="95"/>
      <c r="S104" s="95"/>
      <c r="T104" s="95"/>
    </row>
    <row r="105">
      <c r="A105" s="209"/>
      <c r="B105" s="192"/>
      <c r="C105" s="192"/>
      <c r="D105" s="342"/>
      <c r="E105" s="210"/>
      <c r="F105" s="210"/>
      <c r="G105" s="156"/>
      <c r="H105" s="192"/>
      <c r="I105" s="192"/>
      <c r="J105" s="192"/>
      <c r="K105" s="192"/>
      <c r="L105" s="95"/>
      <c r="M105" s="95"/>
      <c r="N105" s="95"/>
      <c r="O105" s="95"/>
      <c r="P105" s="95"/>
      <c r="Q105" s="95"/>
      <c r="R105" s="95"/>
      <c r="S105" s="95"/>
      <c r="T105" s="95"/>
    </row>
    <row r="106">
      <c r="A106" s="209"/>
      <c r="B106" s="192"/>
      <c r="C106" s="192"/>
      <c r="D106" s="342"/>
      <c r="E106" s="210"/>
      <c r="F106" s="210"/>
      <c r="G106" s="156"/>
      <c r="H106" s="192"/>
      <c r="I106" s="192"/>
      <c r="J106" s="192"/>
      <c r="K106" s="192"/>
      <c r="L106" s="95"/>
      <c r="M106" s="95"/>
      <c r="N106" s="95"/>
      <c r="O106" s="95"/>
      <c r="P106" s="95"/>
      <c r="Q106" s="95"/>
      <c r="R106" s="95"/>
      <c r="S106" s="95"/>
      <c r="T106" s="95"/>
    </row>
    <row r="107">
      <c r="A107" s="209"/>
      <c r="B107" s="192"/>
      <c r="C107" s="192"/>
      <c r="D107" s="342"/>
      <c r="E107" s="210"/>
      <c r="F107" s="210"/>
      <c r="G107" s="156"/>
      <c r="H107" s="192"/>
      <c r="I107" s="192"/>
      <c r="J107" s="192"/>
      <c r="K107" s="192"/>
      <c r="L107" s="95"/>
      <c r="M107" s="95"/>
      <c r="N107" s="95"/>
      <c r="O107" s="95"/>
      <c r="P107" s="95"/>
      <c r="Q107" s="95"/>
      <c r="R107" s="95"/>
      <c r="S107" s="95"/>
      <c r="T107" s="95"/>
    </row>
    <row r="108">
      <c r="A108" s="209"/>
      <c r="B108" s="192"/>
      <c r="C108" s="192"/>
      <c r="D108" s="342"/>
      <c r="E108" s="210"/>
      <c r="F108" s="210"/>
      <c r="G108" s="156"/>
      <c r="H108" s="192"/>
      <c r="I108" s="192"/>
      <c r="J108" s="192"/>
      <c r="K108" s="192"/>
      <c r="L108" s="95"/>
      <c r="M108" s="95"/>
      <c r="N108" s="95"/>
      <c r="O108" s="95"/>
      <c r="P108" s="95"/>
      <c r="Q108" s="95"/>
      <c r="R108" s="95"/>
      <c r="S108" s="95"/>
      <c r="T108" s="95"/>
    </row>
    <row r="109">
      <c r="A109" s="209"/>
      <c r="B109" s="192"/>
      <c r="C109" s="192"/>
      <c r="D109" s="342"/>
      <c r="E109" s="210"/>
      <c r="F109" s="210"/>
      <c r="G109" s="156"/>
      <c r="H109" s="192"/>
      <c r="I109" s="192"/>
      <c r="J109" s="192"/>
      <c r="K109" s="192"/>
      <c r="L109" s="95"/>
      <c r="M109" s="95"/>
      <c r="N109" s="95"/>
      <c r="O109" s="95"/>
      <c r="P109" s="95"/>
      <c r="Q109" s="95"/>
      <c r="R109" s="95"/>
      <c r="S109" s="95"/>
      <c r="T109" s="95"/>
    </row>
    <row r="110">
      <c r="A110" s="209"/>
      <c r="B110" s="192"/>
      <c r="C110" s="192"/>
      <c r="D110" s="342"/>
      <c r="E110" s="210"/>
      <c r="F110" s="210"/>
      <c r="G110" s="156"/>
      <c r="H110" s="192"/>
      <c r="I110" s="192"/>
      <c r="J110" s="192"/>
      <c r="K110" s="192"/>
      <c r="L110" s="95"/>
      <c r="M110" s="95"/>
      <c r="N110" s="95"/>
      <c r="O110" s="95"/>
      <c r="P110" s="95"/>
      <c r="Q110" s="95"/>
      <c r="R110" s="95"/>
      <c r="S110" s="95"/>
      <c r="T110" s="95"/>
    </row>
    <row r="111">
      <c r="A111" s="209"/>
      <c r="B111" s="192"/>
      <c r="C111" s="192"/>
      <c r="D111" s="342"/>
      <c r="E111" s="210"/>
      <c r="F111" s="210"/>
      <c r="G111" s="156"/>
      <c r="H111" s="192"/>
      <c r="I111" s="192"/>
      <c r="J111" s="192"/>
      <c r="K111" s="192"/>
      <c r="L111" s="95"/>
      <c r="M111" s="95"/>
      <c r="N111" s="95"/>
      <c r="O111" s="95"/>
      <c r="P111" s="95"/>
      <c r="Q111" s="95"/>
      <c r="R111" s="95"/>
      <c r="S111" s="95"/>
      <c r="T111" s="95"/>
    </row>
    <row r="112">
      <c r="A112" s="209"/>
      <c r="B112" s="192"/>
      <c r="C112" s="192"/>
      <c r="D112" s="342"/>
      <c r="E112" s="210"/>
      <c r="F112" s="210"/>
      <c r="G112" s="156"/>
      <c r="H112" s="192"/>
      <c r="I112" s="192"/>
      <c r="J112" s="192"/>
      <c r="K112" s="192"/>
      <c r="L112" s="95"/>
      <c r="M112" s="95"/>
      <c r="N112" s="95"/>
      <c r="O112" s="95"/>
      <c r="P112" s="95"/>
      <c r="Q112" s="95"/>
      <c r="R112" s="95"/>
      <c r="S112" s="95"/>
      <c r="T112" s="95"/>
    </row>
    <row r="113">
      <c r="A113" s="209"/>
      <c r="B113" s="192"/>
      <c r="C113" s="192"/>
      <c r="D113" s="342"/>
      <c r="E113" s="210"/>
      <c r="F113" s="210"/>
      <c r="G113" s="156"/>
      <c r="H113" s="192"/>
      <c r="I113" s="192"/>
      <c r="J113" s="192"/>
      <c r="K113" s="192"/>
      <c r="L113" s="95"/>
      <c r="M113" s="95"/>
      <c r="N113" s="95"/>
      <c r="O113" s="95"/>
      <c r="P113" s="95"/>
      <c r="Q113" s="95"/>
      <c r="R113" s="95"/>
      <c r="S113" s="95"/>
      <c r="T113" s="95"/>
    </row>
    <row r="114">
      <c r="A114" s="209"/>
      <c r="B114" s="192"/>
      <c r="C114" s="192"/>
      <c r="D114" s="342"/>
      <c r="E114" s="210"/>
      <c r="F114" s="210"/>
      <c r="G114" s="156"/>
      <c r="H114" s="192"/>
      <c r="I114" s="192"/>
      <c r="J114" s="192"/>
      <c r="K114" s="192"/>
      <c r="L114" s="95"/>
      <c r="M114" s="95"/>
      <c r="N114" s="95"/>
      <c r="O114" s="95"/>
      <c r="P114" s="95"/>
      <c r="Q114" s="95"/>
      <c r="R114" s="95"/>
      <c r="S114" s="95"/>
      <c r="T114" s="95"/>
    </row>
    <row r="115">
      <c r="A115" s="209"/>
      <c r="B115" s="192"/>
      <c r="C115" s="192"/>
      <c r="D115" s="342"/>
      <c r="E115" s="210"/>
      <c r="F115" s="210"/>
      <c r="G115" s="156"/>
      <c r="H115" s="192"/>
      <c r="I115" s="192"/>
      <c r="J115" s="192"/>
      <c r="K115" s="192"/>
      <c r="L115" s="95"/>
      <c r="M115" s="95"/>
      <c r="N115" s="95"/>
      <c r="O115" s="95"/>
      <c r="P115" s="95"/>
      <c r="Q115" s="95"/>
      <c r="R115" s="95"/>
      <c r="S115" s="95"/>
      <c r="T115" s="95"/>
    </row>
    <row r="116">
      <c r="A116" s="209"/>
      <c r="B116" s="192"/>
      <c r="C116" s="192"/>
      <c r="D116" s="342"/>
      <c r="E116" s="210"/>
      <c r="F116" s="210"/>
      <c r="G116" s="156"/>
      <c r="H116" s="192"/>
      <c r="I116" s="192"/>
      <c r="J116" s="192"/>
      <c r="K116" s="192"/>
      <c r="L116" s="95"/>
      <c r="M116" s="95"/>
      <c r="N116" s="95"/>
      <c r="O116" s="95"/>
      <c r="P116" s="95"/>
      <c r="Q116" s="95"/>
      <c r="R116" s="95"/>
      <c r="S116" s="95"/>
      <c r="T116" s="95"/>
    </row>
    <row r="117">
      <c r="A117" s="209"/>
      <c r="B117" s="192"/>
      <c r="C117" s="192"/>
      <c r="D117" s="342"/>
      <c r="E117" s="210"/>
      <c r="F117" s="210"/>
      <c r="G117" s="156"/>
      <c r="H117" s="192"/>
      <c r="I117" s="192"/>
      <c r="J117" s="192"/>
      <c r="K117" s="192"/>
      <c r="L117" s="95"/>
      <c r="M117" s="95"/>
      <c r="N117" s="95"/>
      <c r="O117" s="95"/>
      <c r="P117" s="95"/>
      <c r="Q117" s="95"/>
      <c r="R117" s="95"/>
      <c r="S117" s="95"/>
      <c r="T117" s="95"/>
    </row>
    <row r="118">
      <c r="A118" s="209"/>
      <c r="B118" s="192"/>
      <c r="C118" s="192"/>
      <c r="D118" s="342"/>
      <c r="E118" s="210"/>
      <c r="F118" s="210"/>
      <c r="G118" s="156"/>
      <c r="H118" s="192"/>
      <c r="I118" s="192"/>
      <c r="J118" s="192"/>
      <c r="K118" s="192"/>
      <c r="L118" s="95"/>
      <c r="M118" s="95"/>
      <c r="N118" s="95"/>
      <c r="O118" s="95"/>
      <c r="P118" s="95"/>
      <c r="Q118" s="95"/>
      <c r="R118" s="95"/>
      <c r="S118" s="95"/>
      <c r="T118" s="95"/>
    </row>
    <row r="119">
      <c r="A119" s="209"/>
      <c r="B119" s="192"/>
      <c r="C119" s="192"/>
      <c r="D119" s="342"/>
      <c r="E119" s="210"/>
      <c r="F119" s="210"/>
      <c r="G119" s="156"/>
      <c r="H119" s="192"/>
      <c r="I119" s="192"/>
      <c r="J119" s="192"/>
      <c r="K119" s="192"/>
      <c r="L119" s="95"/>
      <c r="M119" s="95"/>
      <c r="N119" s="95"/>
      <c r="O119" s="95"/>
      <c r="P119" s="95"/>
      <c r="Q119" s="95"/>
      <c r="R119" s="95"/>
      <c r="S119" s="95"/>
      <c r="T119" s="95"/>
    </row>
    <row r="120">
      <c r="A120" s="209"/>
      <c r="B120" s="192"/>
      <c r="C120" s="192"/>
      <c r="D120" s="342"/>
      <c r="E120" s="210"/>
      <c r="F120" s="210"/>
      <c r="G120" s="156"/>
      <c r="H120" s="192"/>
      <c r="I120" s="192"/>
      <c r="J120" s="192"/>
      <c r="K120" s="192"/>
      <c r="L120" s="95"/>
      <c r="M120" s="95"/>
      <c r="N120" s="95"/>
      <c r="O120" s="95"/>
      <c r="P120" s="95"/>
      <c r="Q120" s="95"/>
      <c r="R120" s="95"/>
      <c r="S120" s="95"/>
      <c r="T120" s="95"/>
    </row>
    <row r="121">
      <c r="A121" s="209"/>
      <c r="B121" s="192"/>
      <c r="C121" s="192"/>
      <c r="D121" s="342"/>
      <c r="E121" s="210"/>
      <c r="F121" s="210"/>
      <c r="G121" s="156"/>
      <c r="H121" s="192"/>
      <c r="I121" s="192"/>
      <c r="J121" s="192"/>
      <c r="K121" s="192"/>
      <c r="L121" s="95"/>
      <c r="M121" s="95"/>
      <c r="N121" s="95"/>
      <c r="O121" s="95"/>
      <c r="P121" s="95"/>
      <c r="Q121" s="95"/>
      <c r="R121" s="95"/>
      <c r="S121" s="95"/>
      <c r="T121" s="95"/>
    </row>
    <row r="122">
      <c r="A122" s="209"/>
      <c r="B122" s="192"/>
      <c r="C122" s="192"/>
      <c r="D122" s="342"/>
      <c r="E122" s="210"/>
      <c r="F122" s="210"/>
      <c r="G122" s="156"/>
      <c r="H122" s="192"/>
      <c r="I122" s="192"/>
      <c r="J122" s="192"/>
      <c r="K122" s="192"/>
      <c r="L122" s="95"/>
      <c r="M122" s="95"/>
      <c r="N122" s="95"/>
      <c r="O122" s="95"/>
      <c r="P122" s="95"/>
      <c r="Q122" s="95"/>
      <c r="R122" s="95"/>
      <c r="S122" s="95"/>
      <c r="T122" s="95"/>
    </row>
    <row r="123">
      <c r="A123" s="211"/>
      <c r="B123" s="156"/>
      <c r="C123" s="156"/>
      <c r="D123" s="343"/>
      <c r="E123" s="155"/>
      <c r="F123" s="155"/>
      <c r="G123" s="156"/>
      <c r="H123" s="156"/>
      <c r="I123" s="156"/>
      <c r="J123" s="156"/>
      <c r="K123" s="156"/>
      <c r="L123" s="95"/>
      <c r="M123" s="95"/>
      <c r="N123" s="95"/>
      <c r="O123" s="95"/>
      <c r="P123" s="95"/>
      <c r="Q123" s="95"/>
      <c r="R123" s="95"/>
      <c r="S123" s="95"/>
      <c r="T123" s="95"/>
    </row>
    <row r="124">
      <c r="A124" s="211"/>
      <c r="B124" s="156"/>
      <c r="C124" s="156"/>
      <c r="D124" s="343"/>
      <c r="E124" s="155"/>
      <c r="F124" s="155"/>
      <c r="G124" s="156"/>
      <c r="H124" s="156"/>
      <c r="I124" s="156"/>
      <c r="J124" s="156"/>
      <c r="K124" s="156"/>
      <c r="L124" s="95"/>
      <c r="M124" s="95"/>
      <c r="N124" s="95"/>
      <c r="O124" s="95"/>
      <c r="P124" s="95"/>
      <c r="Q124" s="95"/>
      <c r="R124" s="95"/>
      <c r="S124" s="95"/>
      <c r="T124" s="95"/>
    </row>
    <row r="125">
      <c r="A125" s="211"/>
      <c r="B125" s="156"/>
      <c r="C125" s="156"/>
      <c r="D125" s="343"/>
      <c r="E125" s="155"/>
      <c r="F125" s="155"/>
      <c r="G125" s="156"/>
      <c r="H125" s="156"/>
      <c r="I125" s="156"/>
      <c r="J125" s="156"/>
      <c r="K125" s="156"/>
      <c r="L125" s="95"/>
      <c r="M125" s="95"/>
      <c r="N125" s="95"/>
      <c r="O125" s="95"/>
      <c r="P125" s="95"/>
      <c r="Q125" s="95"/>
      <c r="R125" s="95"/>
      <c r="S125" s="95"/>
      <c r="T125" s="95"/>
    </row>
    <row r="126">
      <c r="A126" s="211"/>
      <c r="B126" s="156"/>
      <c r="C126" s="156"/>
      <c r="D126" s="343"/>
      <c r="E126" s="155"/>
      <c r="F126" s="155"/>
      <c r="G126" s="156"/>
      <c r="H126" s="156"/>
      <c r="I126" s="156"/>
      <c r="J126" s="156"/>
      <c r="K126" s="156"/>
      <c r="L126" s="95"/>
      <c r="M126" s="95"/>
      <c r="N126" s="95"/>
      <c r="O126" s="95"/>
      <c r="P126" s="95"/>
      <c r="Q126" s="95"/>
      <c r="R126" s="95"/>
      <c r="S126" s="95"/>
      <c r="T126" s="95"/>
    </row>
    <row r="127">
      <c r="A127" s="211"/>
      <c r="B127" s="156"/>
      <c r="C127" s="156"/>
      <c r="D127" s="343"/>
      <c r="E127" s="155"/>
      <c r="F127" s="155"/>
      <c r="G127" s="156"/>
      <c r="H127" s="156"/>
      <c r="I127" s="156"/>
      <c r="J127" s="156"/>
      <c r="K127" s="156"/>
      <c r="L127" s="95"/>
      <c r="M127" s="95"/>
      <c r="N127" s="95"/>
      <c r="O127" s="95"/>
      <c r="P127" s="95"/>
      <c r="Q127" s="95"/>
      <c r="R127" s="95"/>
      <c r="S127" s="95"/>
      <c r="T127" s="95"/>
    </row>
    <row r="128">
      <c r="A128" s="211"/>
      <c r="B128" s="156"/>
      <c r="C128" s="156"/>
      <c r="D128" s="343"/>
      <c r="E128" s="155"/>
      <c r="F128" s="155"/>
      <c r="G128" s="156"/>
      <c r="H128" s="156"/>
      <c r="I128" s="156"/>
      <c r="J128" s="156"/>
      <c r="K128" s="156"/>
      <c r="L128" s="95"/>
      <c r="M128" s="95"/>
      <c r="N128" s="95"/>
      <c r="O128" s="95"/>
      <c r="P128" s="95"/>
      <c r="Q128" s="95"/>
      <c r="R128" s="95"/>
      <c r="S128" s="95"/>
      <c r="T128" s="95"/>
    </row>
    <row r="129">
      <c r="A129" s="211"/>
      <c r="B129" s="156"/>
      <c r="C129" s="156"/>
      <c r="D129" s="343"/>
      <c r="E129" s="155"/>
      <c r="F129" s="155"/>
      <c r="G129" s="156"/>
      <c r="H129" s="156"/>
      <c r="I129" s="156"/>
      <c r="J129" s="156"/>
      <c r="K129" s="156"/>
      <c r="L129" s="95"/>
      <c r="M129" s="95"/>
      <c r="N129" s="95"/>
      <c r="O129" s="95"/>
      <c r="P129" s="95"/>
      <c r="Q129" s="95"/>
      <c r="R129" s="95"/>
      <c r="S129" s="95"/>
      <c r="T129" s="95"/>
    </row>
    <row r="130">
      <c r="A130" s="211"/>
      <c r="B130" s="156"/>
      <c r="C130" s="156"/>
      <c r="D130" s="343"/>
      <c r="E130" s="155"/>
      <c r="F130" s="155"/>
      <c r="G130" s="156"/>
      <c r="H130" s="156"/>
      <c r="I130" s="156"/>
      <c r="J130" s="156"/>
      <c r="K130" s="156"/>
      <c r="L130" s="95"/>
      <c r="M130" s="95"/>
      <c r="N130" s="95"/>
      <c r="O130" s="95"/>
      <c r="P130" s="95"/>
      <c r="Q130" s="95"/>
      <c r="R130" s="95"/>
      <c r="S130" s="95"/>
      <c r="T130" s="95"/>
    </row>
    <row r="131">
      <c r="A131" s="211"/>
      <c r="B131" s="156"/>
      <c r="C131" s="156"/>
      <c r="D131" s="343"/>
      <c r="E131" s="155"/>
      <c r="F131" s="155"/>
      <c r="G131" s="156"/>
      <c r="H131" s="156"/>
      <c r="I131" s="156"/>
      <c r="J131" s="156"/>
      <c r="K131" s="156"/>
      <c r="L131" s="95"/>
      <c r="M131" s="95"/>
      <c r="N131" s="95"/>
      <c r="O131" s="95"/>
      <c r="P131" s="95"/>
      <c r="Q131" s="95"/>
      <c r="R131" s="95"/>
      <c r="S131" s="95"/>
      <c r="T131" s="95"/>
    </row>
    <row r="132">
      <c r="A132" s="211"/>
      <c r="B132" s="156"/>
      <c r="C132" s="156"/>
      <c r="D132" s="343"/>
      <c r="E132" s="155"/>
      <c r="F132" s="155"/>
      <c r="G132" s="156"/>
      <c r="H132" s="156"/>
      <c r="I132" s="156"/>
      <c r="J132" s="156"/>
      <c r="K132" s="156"/>
      <c r="L132" s="95"/>
      <c r="M132" s="95"/>
      <c r="N132" s="95"/>
      <c r="O132" s="95"/>
      <c r="P132" s="95"/>
      <c r="Q132" s="95"/>
      <c r="R132" s="95"/>
      <c r="S132" s="95"/>
      <c r="T132" s="95"/>
    </row>
    <row r="133">
      <c r="A133" s="211"/>
      <c r="B133" s="156"/>
      <c r="C133" s="156"/>
      <c r="D133" s="343"/>
      <c r="E133" s="155"/>
      <c r="F133" s="155"/>
      <c r="G133" s="156"/>
      <c r="H133" s="156"/>
      <c r="I133" s="156"/>
      <c r="J133" s="156"/>
      <c r="K133" s="156"/>
      <c r="L133" s="95"/>
      <c r="M133" s="95"/>
      <c r="N133" s="95"/>
      <c r="O133" s="95"/>
      <c r="P133" s="95"/>
      <c r="Q133" s="95"/>
      <c r="R133" s="95"/>
      <c r="S133" s="95"/>
      <c r="T133" s="95"/>
    </row>
    <row r="134">
      <c r="A134" s="211"/>
      <c r="B134" s="156"/>
      <c r="C134" s="156"/>
      <c r="D134" s="343"/>
      <c r="E134" s="155"/>
      <c r="F134" s="155"/>
      <c r="G134" s="156"/>
      <c r="H134" s="156"/>
      <c r="I134" s="156"/>
      <c r="J134" s="156"/>
      <c r="K134" s="156"/>
      <c r="L134" s="95"/>
      <c r="M134" s="95"/>
      <c r="N134" s="95"/>
      <c r="O134" s="95"/>
      <c r="P134" s="95"/>
      <c r="Q134" s="95"/>
      <c r="R134" s="95"/>
      <c r="S134" s="95"/>
      <c r="T134" s="95"/>
    </row>
    <row r="135">
      <c r="A135" s="211"/>
      <c r="B135" s="156"/>
      <c r="C135" s="156"/>
      <c r="D135" s="343"/>
      <c r="E135" s="155"/>
      <c r="F135" s="155"/>
      <c r="G135" s="156"/>
      <c r="H135" s="156"/>
      <c r="I135" s="156"/>
      <c r="J135" s="156"/>
      <c r="K135" s="156"/>
      <c r="L135" s="95"/>
      <c r="M135" s="95"/>
      <c r="N135" s="95"/>
      <c r="O135" s="95"/>
      <c r="P135" s="95"/>
      <c r="Q135" s="95"/>
      <c r="R135" s="95"/>
      <c r="S135" s="95"/>
      <c r="T135" s="95"/>
    </row>
    <row r="136">
      <c r="A136" s="211"/>
      <c r="B136" s="156"/>
      <c r="C136" s="156"/>
      <c r="D136" s="343"/>
      <c r="E136" s="155"/>
      <c r="F136" s="155"/>
      <c r="G136" s="156"/>
      <c r="H136" s="156"/>
      <c r="I136" s="156"/>
      <c r="J136" s="156"/>
      <c r="K136" s="156"/>
      <c r="L136" s="95"/>
      <c r="M136" s="95"/>
      <c r="N136" s="95"/>
      <c r="O136" s="95"/>
      <c r="P136" s="95"/>
      <c r="Q136" s="95"/>
      <c r="R136" s="95"/>
      <c r="S136" s="95"/>
      <c r="T136" s="95"/>
    </row>
    <row r="137">
      <c r="A137" s="211"/>
      <c r="B137" s="156"/>
      <c r="C137" s="156"/>
      <c r="D137" s="343"/>
      <c r="E137" s="155"/>
      <c r="F137" s="155"/>
      <c r="G137" s="156"/>
      <c r="H137" s="156"/>
      <c r="I137" s="156"/>
      <c r="J137" s="156"/>
      <c r="K137" s="156"/>
      <c r="L137" s="95"/>
      <c r="M137" s="95"/>
      <c r="N137" s="95"/>
      <c r="O137" s="95"/>
      <c r="P137" s="95"/>
      <c r="Q137" s="95"/>
      <c r="R137" s="95"/>
      <c r="S137" s="95"/>
      <c r="T137" s="95"/>
    </row>
    <row r="138">
      <c r="A138" s="211"/>
      <c r="B138" s="156"/>
      <c r="C138" s="156"/>
      <c r="D138" s="343"/>
      <c r="E138" s="155"/>
      <c r="F138" s="155"/>
      <c r="G138" s="156"/>
      <c r="H138" s="156"/>
      <c r="I138" s="156"/>
      <c r="J138" s="156"/>
      <c r="K138" s="156"/>
      <c r="L138" s="95"/>
      <c r="M138" s="95"/>
      <c r="N138" s="95"/>
      <c r="O138" s="95"/>
      <c r="P138" s="95"/>
      <c r="Q138" s="95"/>
      <c r="R138" s="95"/>
      <c r="S138" s="95"/>
      <c r="T138" s="95"/>
    </row>
    <row r="139">
      <c r="A139" s="211"/>
      <c r="B139" s="156"/>
      <c r="C139" s="156"/>
      <c r="D139" s="343"/>
      <c r="E139" s="155"/>
      <c r="F139" s="155"/>
      <c r="G139" s="156"/>
      <c r="H139" s="156"/>
      <c r="I139" s="156"/>
      <c r="J139" s="156"/>
      <c r="K139" s="156"/>
      <c r="L139" s="95"/>
      <c r="M139" s="95"/>
      <c r="N139" s="95"/>
      <c r="O139" s="95"/>
      <c r="P139" s="95"/>
      <c r="Q139" s="95"/>
      <c r="R139" s="95"/>
      <c r="S139" s="95"/>
      <c r="T139" s="95"/>
    </row>
    <row r="140">
      <c r="A140" s="211"/>
      <c r="B140" s="156"/>
      <c r="C140" s="156"/>
      <c r="D140" s="343"/>
      <c r="E140" s="155"/>
      <c r="F140" s="155"/>
      <c r="G140" s="156"/>
      <c r="H140" s="156"/>
      <c r="I140" s="156"/>
      <c r="J140" s="156"/>
      <c r="K140" s="156"/>
      <c r="L140" s="95"/>
      <c r="M140" s="95"/>
      <c r="N140" s="95"/>
      <c r="O140" s="95"/>
      <c r="P140" s="95"/>
      <c r="Q140" s="95"/>
      <c r="R140" s="95"/>
      <c r="S140" s="95"/>
      <c r="T140" s="95"/>
    </row>
    <row r="141">
      <c r="A141" s="211"/>
      <c r="B141" s="156"/>
      <c r="C141" s="156"/>
      <c r="D141" s="343"/>
      <c r="E141" s="155"/>
      <c r="F141" s="155"/>
      <c r="G141" s="156"/>
      <c r="H141" s="156"/>
      <c r="I141" s="156"/>
      <c r="J141" s="156"/>
      <c r="K141" s="156"/>
      <c r="L141" s="95"/>
      <c r="M141" s="95"/>
      <c r="N141" s="95"/>
      <c r="O141" s="95"/>
      <c r="P141" s="95"/>
      <c r="Q141" s="95"/>
      <c r="R141" s="95"/>
      <c r="S141" s="95"/>
      <c r="T141" s="95"/>
    </row>
    <row r="142">
      <c r="A142" s="211"/>
      <c r="B142" s="156"/>
      <c r="C142" s="156"/>
      <c r="D142" s="343"/>
      <c r="E142" s="155"/>
      <c r="F142" s="155"/>
      <c r="G142" s="156"/>
      <c r="H142" s="156"/>
      <c r="I142" s="156"/>
      <c r="J142" s="156"/>
      <c r="K142" s="156"/>
      <c r="L142" s="95"/>
      <c r="M142" s="95"/>
      <c r="N142" s="95"/>
      <c r="O142" s="95"/>
      <c r="P142" s="95"/>
      <c r="Q142" s="95"/>
      <c r="R142" s="95"/>
      <c r="S142" s="95"/>
      <c r="T142" s="95"/>
    </row>
    <row r="143">
      <c r="A143" s="211"/>
      <c r="B143" s="156"/>
      <c r="C143" s="156"/>
      <c r="D143" s="343"/>
      <c r="E143" s="155"/>
      <c r="F143" s="155"/>
      <c r="G143" s="156"/>
      <c r="H143" s="156"/>
      <c r="I143" s="156"/>
      <c r="J143" s="156"/>
      <c r="K143" s="156"/>
      <c r="L143" s="95"/>
      <c r="M143" s="95"/>
      <c r="N143" s="95"/>
      <c r="O143" s="95"/>
      <c r="P143" s="95"/>
      <c r="Q143" s="95"/>
      <c r="R143" s="95"/>
      <c r="S143" s="95"/>
      <c r="T143" s="95"/>
    </row>
    <row r="144">
      <c r="A144" s="211"/>
      <c r="B144" s="156"/>
      <c r="C144" s="156"/>
      <c r="D144" s="343"/>
      <c r="E144" s="155"/>
      <c r="F144" s="155"/>
      <c r="G144" s="156"/>
      <c r="H144" s="156"/>
      <c r="I144" s="156"/>
      <c r="J144" s="156"/>
      <c r="K144" s="156"/>
      <c r="L144" s="95"/>
      <c r="M144" s="95"/>
      <c r="N144" s="95"/>
      <c r="O144" s="95"/>
      <c r="P144" s="95"/>
      <c r="Q144" s="95"/>
      <c r="R144" s="95"/>
      <c r="S144" s="95"/>
      <c r="T144" s="95"/>
    </row>
    <row r="145">
      <c r="A145" s="211"/>
      <c r="B145" s="156"/>
      <c r="C145" s="156"/>
      <c r="D145" s="343"/>
      <c r="E145" s="155"/>
      <c r="F145" s="155"/>
      <c r="G145" s="156"/>
      <c r="H145" s="156"/>
      <c r="I145" s="156"/>
      <c r="J145" s="156"/>
      <c r="K145" s="156"/>
      <c r="L145" s="95"/>
      <c r="M145" s="95"/>
      <c r="N145" s="95"/>
      <c r="O145" s="95"/>
      <c r="P145" s="95"/>
      <c r="Q145" s="95"/>
      <c r="R145" s="95"/>
      <c r="S145" s="95"/>
      <c r="T145" s="95"/>
    </row>
    <row r="146">
      <c r="A146" s="211"/>
      <c r="B146" s="156"/>
      <c r="C146" s="156"/>
      <c r="D146" s="343"/>
      <c r="E146" s="155"/>
      <c r="F146" s="155"/>
      <c r="G146" s="156"/>
      <c r="H146" s="156"/>
      <c r="I146" s="156"/>
      <c r="J146" s="156"/>
      <c r="K146" s="156"/>
      <c r="L146" s="95"/>
      <c r="M146" s="95"/>
      <c r="N146" s="95"/>
      <c r="O146" s="95"/>
      <c r="P146" s="95"/>
      <c r="Q146" s="95"/>
      <c r="R146" s="95"/>
      <c r="S146" s="95"/>
      <c r="T146" s="95"/>
    </row>
    <row r="147">
      <c r="A147" s="211"/>
      <c r="B147" s="156"/>
      <c r="C147" s="156"/>
      <c r="D147" s="343"/>
      <c r="E147" s="155"/>
      <c r="F147" s="155"/>
      <c r="G147" s="156"/>
      <c r="H147" s="156"/>
      <c r="I147" s="156"/>
      <c r="J147" s="156"/>
      <c r="K147" s="156"/>
      <c r="L147" s="95"/>
      <c r="M147" s="95"/>
      <c r="N147" s="95"/>
      <c r="O147" s="95"/>
      <c r="P147" s="95"/>
      <c r="Q147" s="95"/>
      <c r="R147" s="95"/>
      <c r="S147" s="95"/>
      <c r="T147" s="95"/>
    </row>
    <row r="148">
      <c r="A148" s="211"/>
      <c r="B148" s="156"/>
      <c r="C148" s="156"/>
      <c r="D148" s="343"/>
      <c r="E148" s="155"/>
      <c r="F148" s="155"/>
      <c r="G148" s="156"/>
      <c r="H148" s="156"/>
      <c r="I148" s="156"/>
      <c r="J148" s="156"/>
      <c r="K148" s="156"/>
      <c r="L148" s="95"/>
      <c r="M148" s="95"/>
      <c r="N148" s="95"/>
      <c r="O148" s="95"/>
      <c r="P148" s="95"/>
      <c r="Q148" s="95"/>
      <c r="R148" s="95"/>
      <c r="S148" s="95"/>
      <c r="T148" s="95"/>
    </row>
    <row r="149">
      <c r="A149" s="211"/>
      <c r="B149" s="156"/>
      <c r="C149" s="156"/>
      <c r="D149" s="343"/>
      <c r="E149" s="155"/>
      <c r="F149" s="155"/>
      <c r="G149" s="156"/>
      <c r="H149" s="156"/>
      <c r="I149" s="156"/>
      <c r="J149" s="156"/>
      <c r="K149" s="156"/>
      <c r="L149" s="95"/>
      <c r="M149" s="95"/>
      <c r="N149" s="95"/>
      <c r="O149" s="95"/>
      <c r="P149" s="95"/>
      <c r="Q149" s="95"/>
      <c r="R149" s="95"/>
      <c r="S149" s="95"/>
      <c r="T149" s="95"/>
    </row>
    <row r="150">
      <c r="A150" s="211"/>
      <c r="B150" s="156"/>
      <c r="C150" s="156"/>
      <c r="D150" s="343"/>
      <c r="E150" s="155"/>
      <c r="F150" s="155"/>
      <c r="G150" s="156"/>
      <c r="H150" s="156"/>
      <c r="I150" s="156"/>
      <c r="J150" s="156"/>
      <c r="K150" s="156"/>
      <c r="L150" s="95"/>
      <c r="M150" s="95"/>
      <c r="N150" s="95"/>
      <c r="O150" s="95"/>
      <c r="P150" s="95"/>
      <c r="Q150" s="95"/>
      <c r="R150" s="95"/>
      <c r="S150" s="95"/>
      <c r="T150" s="95"/>
    </row>
    <row r="151">
      <c r="A151" s="211"/>
      <c r="B151" s="156"/>
      <c r="C151" s="156"/>
      <c r="D151" s="343"/>
      <c r="E151" s="155"/>
      <c r="F151" s="155"/>
      <c r="G151" s="156"/>
      <c r="H151" s="156"/>
      <c r="I151" s="156"/>
      <c r="J151" s="156"/>
      <c r="K151" s="156"/>
      <c r="L151" s="95"/>
      <c r="M151" s="95"/>
      <c r="N151" s="95"/>
      <c r="O151" s="95"/>
      <c r="P151" s="95"/>
      <c r="Q151" s="95"/>
      <c r="R151" s="95"/>
      <c r="S151" s="95"/>
      <c r="T151" s="95"/>
    </row>
    <row r="152">
      <c r="A152" s="211"/>
      <c r="B152" s="156"/>
      <c r="C152" s="156"/>
      <c r="D152" s="343"/>
      <c r="E152" s="155"/>
      <c r="F152" s="155"/>
      <c r="G152" s="156"/>
      <c r="H152" s="156"/>
      <c r="I152" s="156"/>
      <c r="J152" s="156"/>
      <c r="K152" s="156"/>
      <c r="L152" s="95"/>
      <c r="M152" s="95"/>
      <c r="N152" s="95"/>
      <c r="O152" s="95"/>
      <c r="P152" s="95"/>
      <c r="Q152" s="95"/>
      <c r="R152" s="95"/>
      <c r="S152" s="95"/>
      <c r="T152" s="95"/>
    </row>
    <row r="153">
      <c r="A153" s="211"/>
      <c r="B153" s="156"/>
      <c r="C153" s="156"/>
      <c r="D153" s="343"/>
      <c r="E153" s="155"/>
      <c r="F153" s="155"/>
      <c r="G153" s="156"/>
      <c r="H153" s="156"/>
      <c r="I153" s="156"/>
      <c r="J153" s="156"/>
      <c r="K153" s="156"/>
      <c r="L153" s="95"/>
      <c r="M153" s="95"/>
      <c r="N153" s="95"/>
      <c r="O153" s="95"/>
      <c r="P153" s="95"/>
      <c r="Q153" s="95"/>
      <c r="R153" s="95"/>
      <c r="S153" s="95"/>
      <c r="T153" s="95"/>
    </row>
    <row r="154">
      <c r="A154" s="211"/>
      <c r="B154" s="156"/>
      <c r="C154" s="156"/>
      <c r="D154" s="343"/>
      <c r="E154" s="155"/>
      <c r="F154" s="155"/>
      <c r="G154" s="156"/>
      <c r="H154" s="156"/>
      <c r="I154" s="156"/>
      <c r="J154" s="156"/>
      <c r="K154" s="156"/>
      <c r="L154" s="95"/>
      <c r="M154" s="95"/>
      <c r="N154" s="95"/>
      <c r="O154" s="95"/>
      <c r="P154" s="95"/>
      <c r="Q154" s="95"/>
      <c r="R154" s="95"/>
      <c r="S154" s="95"/>
      <c r="T154" s="95"/>
    </row>
    <row r="155">
      <c r="A155" s="211"/>
      <c r="B155" s="156"/>
      <c r="C155" s="156"/>
      <c r="D155" s="343"/>
      <c r="E155" s="155"/>
      <c r="F155" s="155"/>
      <c r="G155" s="156"/>
      <c r="H155" s="156"/>
      <c r="I155" s="156"/>
      <c r="J155" s="156"/>
      <c r="K155" s="156"/>
      <c r="L155" s="95"/>
      <c r="M155" s="95"/>
      <c r="N155" s="95"/>
      <c r="O155" s="95"/>
      <c r="P155" s="95"/>
      <c r="Q155" s="95"/>
      <c r="R155" s="95"/>
      <c r="S155" s="95"/>
      <c r="T155" s="95"/>
    </row>
    <row r="156">
      <c r="A156" s="211"/>
      <c r="B156" s="156"/>
      <c r="C156" s="156"/>
      <c r="D156" s="343"/>
      <c r="E156" s="155"/>
      <c r="F156" s="155"/>
      <c r="G156" s="156"/>
      <c r="H156" s="156"/>
      <c r="I156" s="156"/>
      <c r="J156" s="156"/>
      <c r="K156" s="156"/>
      <c r="L156" s="95"/>
      <c r="M156" s="95"/>
      <c r="N156" s="95"/>
      <c r="O156" s="95"/>
      <c r="P156" s="95"/>
      <c r="Q156" s="95"/>
      <c r="R156" s="95"/>
      <c r="S156" s="95"/>
      <c r="T156" s="95"/>
    </row>
    <row r="157">
      <c r="A157" s="211"/>
      <c r="B157" s="156"/>
      <c r="C157" s="156"/>
      <c r="D157" s="343"/>
      <c r="E157" s="155"/>
      <c r="F157" s="155"/>
      <c r="G157" s="156"/>
      <c r="H157" s="156"/>
      <c r="I157" s="156"/>
      <c r="J157" s="156"/>
      <c r="K157" s="156"/>
      <c r="L157" s="95"/>
      <c r="M157" s="95"/>
      <c r="N157" s="95"/>
      <c r="O157" s="95"/>
      <c r="P157" s="95"/>
      <c r="Q157" s="95"/>
      <c r="R157" s="95"/>
      <c r="S157" s="95"/>
      <c r="T157" s="95"/>
    </row>
    <row r="158">
      <c r="A158" s="211"/>
      <c r="B158" s="156"/>
      <c r="C158" s="156"/>
      <c r="D158" s="343"/>
      <c r="E158" s="155"/>
      <c r="F158" s="155"/>
      <c r="G158" s="156"/>
      <c r="H158" s="156"/>
      <c r="I158" s="156"/>
      <c r="J158" s="156"/>
      <c r="K158" s="156"/>
      <c r="L158" s="95"/>
      <c r="M158" s="95"/>
      <c r="N158" s="95"/>
      <c r="O158" s="95"/>
      <c r="P158" s="95"/>
      <c r="Q158" s="95"/>
      <c r="R158" s="95"/>
      <c r="S158" s="95"/>
      <c r="T158" s="95"/>
    </row>
    <row r="159">
      <c r="A159" s="211"/>
      <c r="B159" s="156"/>
      <c r="C159" s="156"/>
      <c r="D159" s="343"/>
      <c r="E159" s="155"/>
      <c r="F159" s="155"/>
      <c r="G159" s="156"/>
      <c r="H159" s="156"/>
      <c r="I159" s="156"/>
      <c r="J159" s="156"/>
      <c r="K159" s="156"/>
      <c r="L159" s="95"/>
      <c r="M159" s="95"/>
      <c r="N159" s="95"/>
      <c r="O159" s="95"/>
      <c r="P159" s="95"/>
      <c r="Q159" s="95"/>
      <c r="R159" s="95"/>
      <c r="S159" s="95"/>
      <c r="T159" s="95"/>
    </row>
    <row r="160">
      <c r="A160" s="211"/>
      <c r="B160" s="156"/>
      <c r="C160" s="156"/>
      <c r="D160" s="343"/>
      <c r="E160" s="155"/>
      <c r="F160" s="155"/>
      <c r="G160" s="156"/>
      <c r="H160" s="156"/>
      <c r="I160" s="156"/>
      <c r="J160" s="156"/>
      <c r="K160" s="156"/>
      <c r="L160" s="95"/>
      <c r="M160" s="95"/>
      <c r="N160" s="95"/>
      <c r="O160" s="95"/>
      <c r="P160" s="95"/>
      <c r="Q160" s="95"/>
      <c r="R160" s="95"/>
      <c r="S160" s="95"/>
      <c r="T160" s="95"/>
    </row>
    <row r="161">
      <c r="A161" s="211"/>
      <c r="B161" s="156"/>
      <c r="C161" s="156"/>
      <c r="D161" s="343"/>
      <c r="E161" s="155"/>
      <c r="F161" s="155"/>
      <c r="G161" s="156"/>
      <c r="H161" s="156"/>
      <c r="I161" s="156"/>
      <c r="J161" s="156"/>
      <c r="K161" s="156"/>
      <c r="L161" s="95"/>
      <c r="M161" s="95"/>
      <c r="N161" s="95"/>
      <c r="O161" s="95"/>
      <c r="P161" s="95"/>
      <c r="Q161" s="95"/>
      <c r="R161" s="95"/>
      <c r="S161" s="95"/>
      <c r="T161" s="95"/>
    </row>
    <row r="162">
      <c r="A162" s="211"/>
      <c r="B162" s="156"/>
      <c r="C162" s="156"/>
      <c r="D162" s="343"/>
      <c r="E162" s="155"/>
      <c r="F162" s="155"/>
      <c r="G162" s="156"/>
      <c r="H162" s="156"/>
      <c r="I162" s="156"/>
      <c r="J162" s="156"/>
      <c r="K162" s="156"/>
      <c r="L162" s="95"/>
      <c r="M162" s="95"/>
      <c r="N162" s="95"/>
      <c r="O162" s="95"/>
      <c r="P162" s="95"/>
      <c r="Q162" s="95"/>
      <c r="R162" s="95"/>
      <c r="S162" s="95"/>
      <c r="T162" s="95"/>
    </row>
    <row r="163">
      <c r="A163" s="211"/>
      <c r="B163" s="156"/>
      <c r="C163" s="156"/>
      <c r="D163" s="343"/>
      <c r="E163" s="155"/>
      <c r="F163" s="155"/>
      <c r="G163" s="156"/>
      <c r="H163" s="156"/>
      <c r="I163" s="156"/>
      <c r="J163" s="156"/>
      <c r="K163" s="156"/>
      <c r="L163" s="95"/>
      <c r="M163" s="95"/>
      <c r="N163" s="95"/>
      <c r="O163" s="95"/>
      <c r="P163" s="95"/>
      <c r="Q163" s="95"/>
      <c r="R163" s="95"/>
      <c r="S163" s="95"/>
      <c r="T163" s="95"/>
    </row>
    <row r="164">
      <c r="A164" s="211"/>
      <c r="B164" s="156"/>
      <c r="C164" s="156"/>
      <c r="D164" s="343"/>
      <c r="E164" s="155"/>
      <c r="F164" s="155"/>
      <c r="G164" s="156"/>
      <c r="H164" s="156"/>
      <c r="I164" s="156"/>
      <c r="J164" s="156"/>
      <c r="K164" s="156"/>
      <c r="L164" s="95"/>
      <c r="M164" s="95"/>
      <c r="N164" s="95"/>
      <c r="O164" s="95"/>
      <c r="P164" s="95"/>
      <c r="Q164" s="95"/>
      <c r="R164" s="95"/>
      <c r="S164" s="95"/>
      <c r="T164" s="95"/>
    </row>
    <row r="165">
      <c r="A165" s="211"/>
      <c r="B165" s="156"/>
      <c r="C165" s="156"/>
      <c r="D165" s="343"/>
      <c r="E165" s="155"/>
      <c r="F165" s="155"/>
      <c r="G165" s="156"/>
      <c r="H165" s="156"/>
      <c r="I165" s="156"/>
      <c r="J165" s="156"/>
      <c r="K165" s="156"/>
      <c r="L165" s="95"/>
      <c r="M165" s="95"/>
      <c r="N165" s="95"/>
      <c r="O165" s="95"/>
      <c r="P165" s="95"/>
      <c r="Q165" s="95"/>
      <c r="R165" s="95"/>
      <c r="S165" s="95"/>
      <c r="T165" s="95"/>
    </row>
    <row r="166">
      <c r="A166" s="211"/>
      <c r="B166" s="156"/>
      <c r="C166" s="156"/>
      <c r="D166" s="343"/>
      <c r="E166" s="155"/>
      <c r="F166" s="155"/>
      <c r="G166" s="156"/>
      <c r="H166" s="156"/>
      <c r="I166" s="156"/>
      <c r="J166" s="156"/>
      <c r="K166" s="156"/>
      <c r="L166" s="95"/>
      <c r="M166" s="95"/>
      <c r="N166" s="95"/>
      <c r="O166" s="95"/>
      <c r="P166" s="95"/>
      <c r="Q166" s="95"/>
      <c r="R166" s="95"/>
      <c r="S166" s="95"/>
      <c r="T166" s="95"/>
    </row>
    <row r="167">
      <c r="A167" s="211"/>
      <c r="B167" s="156"/>
      <c r="C167" s="156"/>
      <c r="D167" s="343"/>
      <c r="E167" s="155"/>
      <c r="F167" s="155"/>
      <c r="G167" s="156"/>
      <c r="H167" s="156"/>
      <c r="I167" s="156"/>
      <c r="J167" s="156"/>
      <c r="K167" s="156"/>
      <c r="L167" s="95"/>
      <c r="M167" s="95"/>
      <c r="N167" s="95"/>
      <c r="O167" s="95"/>
      <c r="P167" s="95"/>
      <c r="Q167" s="95"/>
      <c r="R167" s="95"/>
      <c r="S167" s="95"/>
      <c r="T167" s="95"/>
    </row>
    <row r="168">
      <c r="A168" s="211"/>
      <c r="B168" s="156"/>
      <c r="C168" s="156"/>
      <c r="D168" s="343"/>
      <c r="E168" s="155"/>
      <c r="F168" s="155"/>
      <c r="G168" s="156"/>
      <c r="H168" s="156"/>
      <c r="I168" s="156"/>
      <c r="J168" s="156"/>
      <c r="K168" s="156"/>
      <c r="L168" s="95"/>
      <c r="M168" s="95"/>
      <c r="N168" s="95"/>
      <c r="O168" s="95"/>
      <c r="P168" s="95"/>
      <c r="Q168" s="95"/>
      <c r="R168" s="95"/>
      <c r="S168" s="95"/>
      <c r="T168" s="95"/>
    </row>
    <row r="169">
      <c r="A169" s="211"/>
      <c r="B169" s="156"/>
      <c r="C169" s="156"/>
      <c r="D169" s="343"/>
      <c r="E169" s="155"/>
      <c r="F169" s="155"/>
      <c r="G169" s="156"/>
      <c r="H169" s="156"/>
      <c r="I169" s="156"/>
      <c r="J169" s="156"/>
      <c r="K169" s="156"/>
      <c r="L169" s="95"/>
      <c r="M169" s="95"/>
      <c r="N169" s="95"/>
      <c r="O169" s="95"/>
      <c r="P169" s="95"/>
      <c r="Q169" s="95"/>
      <c r="R169" s="95"/>
      <c r="S169" s="95"/>
      <c r="T169" s="95"/>
    </row>
    <row r="170">
      <c r="A170" s="211"/>
      <c r="B170" s="156"/>
      <c r="C170" s="156"/>
      <c r="D170" s="343"/>
      <c r="E170" s="155"/>
      <c r="F170" s="155"/>
      <c r="G170" s="156"/>
      <c r="H170" s="156"/>
      <c r="I170" s="156"/>
      <c r="J170" s="156"/>
      <c r="K170" s="156"/>
      <c r="L170" s="95"/>
      <c r="M170" s="95"/>
      <c r="N170" s="95"/>
      <c r="O170" s="95"/>
      <c r="P170" s="95"/>
      <c r="Q170" s="95"/>
      <c r="R170" s="95"/>
      <c r="S170" s="95"/>
      <c r="T170" s="95"/>
    </row>
    <row r="171">
      <c r="A171" s="211"/>
      <c r="B171" s="156"/>
      <c r="C171" s="156"/>
      <c r="D171" s="343"/>
      <c r="E171" s="155"/>
      <c r="F171" s="155"/>
      <c r="G171" s="156"/>
      <c r="H171" s="156"/>
      <c r="I171" s="156"/>
      <c r="J171" s="156"/>
      <c r="K171" s="156"/>
      <c r="L171" s="95"/>
      <c r="M171" s="95"/>
      <c r="N171" s="95"/>
      <c r="O171" s="95"/>
      <c r="P171" s="95"/>
      <c r="Q171" s="95"/>
      <c r="R171" s="95"/>
      <c r="S171" s="95"/>
      <c r="T171" s="95"/>
    </row>
    <row r="172">
      <c r="A172" s="211"/>
      <c r="B172" s="156"/>
      <c r="C172" s="156"/>
      <c r="D172" s="343"/>
      <c r="E172" s="155"/>
      <c r="F172" s="155"/>
      <c r="G172" s="156"/>
      <c r="H172" s="156"/>
      <c r="I172" s="156"/>
      <c r="J172" s="156"/>
      <c r="K172" s="156"/>
      <c r="L172" s="95"/>
      <c r="M172" s="95"/>
      <c r="N172" s="95"/>
      <c r="O172" s="95"/>
      <c r="P172" s="95"/>
      <c r="Q172" s="95"/>
      <c r="R172" s="95"/>
      <c r="S172" s="95"/>
      <c r="T172" s="95"/>
    </row>
    <row r="173">
      <c r="A173" s="211"/>
      <c r="B173" s="156"/>
      <c r="C173" s="156"/>
      <c r="D173" s="343"/>
      <c r="E173" s="155"/>
      <c r="F173" s="155"/>
      <c r="G173" s="156"/>
      <c r="H173" s="156"/>
      <c r="I173" s="156"/>
      <c r="J173" s="156"/>
      <c r="K173" s="156"/>
      <c r="L173" s="95"/>
      <c r="M173" s="95"/>
      <c r="N173" s="95"/>
      <c r="O173" s="95"/>
      <c r="P173" s="95"/>
      <c r="Q173" s="95"/>
      <c r="R173" s="95"/>
      <c r="S173" s="95"/>
      <c r="T173" s="95"/>
    </row>
    <row r="174">
      <c r="A174" s="211"/>
      <c r="B174" s="156"/>
      <c r="C174" s="156"/>
      <c r="D174" s="343"/>
      <c r="E174" s="155"/>
      <c r="F174" s="155"/>
      <c r="G174" s="156"/>
      <c r="H174" s="156"/>
      <c r="I174" s="156"/>
      <c r="J174" s="156"/>
      <c r="K174" s="156"/>
      <c r="L174" s="95"/>
      <c r="M174" s="95"/>
      <c r="N174" s="95"/>
      <c r="O174" s="95"/>
      <c r="P174" s="95"/>
      <c r="Q174" s="95"/>
      <c r="R174" s="95"/>
      <c r="S174" s="95"/>
      <c r="T174" s="95"/>
    </row>
    <row r="175">
      <c r="A175" s="211"/>
      <c r="B175" s="156"/>
      <c r="C175" s="156"/>
      <c r="D175" s="343"/>
      <c r="E175" s="155"/>
      <c r="F175" s="155"/>
      <c r="G175" s="156"/>
      <c r="H175" s="156"/>
      <c r="I175" s="156"/>
      <c r="J175" s="156"/>
      <c r="K175" s="156"/>
      <c r="L175" s="95"/>
      <c r="M175" s="95"/>
      <c r="N175" s="95"/>
      <c r="O175" s="95"/>
      <c r="P175" s="95"/>
      <c r="Q175" s="95"/>
      <c r="R175" s="95"/>
      <c r="S175" s="95"/>
      <c r="T175" s="95"/>
    </row>
    <row r="176">
      <c r="A176" s="211"/>
      <c r="B176" s="156"/>
      <c r="C176" s="156"/>
      <c r="D176" s="343"/>
      <c r="E176" s="155"/>
      <c r="F176" s="155"/>
      <c r="G176" s="156"/>
      <c r="H176" s="156"/>
      <c r="I176" s="156"/>
      <c r="J176" s="156"/>
      <c r="K176" s="156"/>
      <c r="L176" s="95"/>
      <c r="M176" s="95"/>
      <c r="N176" s="95"/>
      <c r="O176" s="95"/>
      <c r="P176" s="95"/>
      <c r="Q176" s="95"/>
      <c r="R176" s="95"/>
      <c r="S176" s="95"/>
      <c r="T176" s="95"/>
    </row>
    <row r="177">
      <c r="A177" s="211"/>
      <c r="B177" s="156"/>
      <c r="C177" s="156"/>
      <c r="D177" s="343"/>
      <c r="E177" s="155"/>
      <c r="F177" s="155"/>
      <c r="G177" s="156"/>
      <c r="H177" s="156"/>
      <c r="I177" s="156"/>
      <c r="J177" s="156"/>
      <c r="K177" s="156"/>
      <c r="L177" s="95"/>
      <c r="M177" s="95"/>
      <c r="N177" s="95"/>
      <c r="O177" s="95"/>
      <c r="P177" s="95"/>
      <c r="Q177" s="95"/>
      <c r="R177" s="95"/>
      <c r="S177" s="95"/>
      <c r="T177" s="95"/>
    </row>
    <row r="178">
      <c r="A178" s="211"/>
      <c r="B178" s="156"/>
      <c r="C178" s="156"/>
      <c r="D178" s="343"/>
      <c r="E178" s="155"/>
      <c r="F178" s="155"/>
      <c r="G178" s="156"/>
      <c r="H178" s="156"/>
      <c r="I178" s="156"/>
      <c r="J178" s="156"/>
      <c r="K178" s="156"/>
      <c r="L178" s="95"/>
      <c r="M178" s="95"/>
      <c r="N178" s="95"/>
      <c r="O178" s="95"/>
      <c r="P178" s="95"/>
      <c r="Q178" s="95"/>
      <c r="R178" s="95"/>
      <c r="S178" s="95"/>
      <c r="T178" s="95"/>
    </row>
    <row r="179">
      <c r="A179" s="211"/>
      <c r="B179" s="156"/>
      <c r="C179" s="156"/>
      <c r="D179" s="343"/>
      <c r="E179" s="155"/>
      <c r="F179" s="155"/>
      <c r="G179" s="156"/>
      <c r="H179" s="156"/>
      <c r="I179" s="156"/>
      <c r="J179" s="156"/>
      <c r="K179" s="156"/>
      <c r="L179" s="95"/>
      <c r="M179" s="95"/>
      <c r="N179" s="95"/>
      <c r="O179" s="95"/>
      <c r="P179" s="95"/>
      <c r="Q179" s="95"/>
      <c r="R179" s="95"/>
      <c r="S179" s="95"/>
      <c r="T179" s="95"/>
    </row>
    <row r="180">
      <c r="A180" s="211"/>
      <c r="B180" s="156"/>
      <c r="C180" s="156"/>
      <c r="D180" s="343"/>
      <c r="E180" s="155"/>
      <c r="F180" s="155"/>
      <c r="G180" s="156"/>
      <c r="H180" s="156"/>
      <c r="I180" s="156"/>
      <c r="J180" s="156"/>
      <c r="K180" s="156"/>
      <c r="L180" s="95"/>
      <c r="M180" s="95"/>
      <c r="N180" s="95"/>
      <c r="O180" s="95"/>
      <c r="P180" s="95"/>
      <c r="Q180" s="95"/>
      <c r="R180" s="95"/>
      <c r="S180" s="95"/>
      <c r="T180" s="95"/>
    </row>
    <row r="181">
      <c r="A181" s="211"/>
      <c r="B181" s="156"/>
      <c r="C181" s="156"/>
      <c r="D181" s="343"/>
      <c r="E181" s="155"/>
      <c r="F181" s="155"/>
      <c r="G181" s="156"/>
      <c r="H181" s="156"/>
      <c r="I181" s="156"/>
      <c r="J181" s="156"/>
      <c r="K181" s="156"/>
      <c r="L181" s="95"/>
      <c r="M181" s="95"/>
      <c r="N181" s="95"/>
      <c r="O181" s="95"/>
      <c r="P181" s="95"/>
      <c r="Q181" s="95"/>
      <c r="R181" s="95"/>
      <c r="S181" s="95"/>
      <c r="T181" s="95"/>
    </row>
    <row r="182">
      <c r="A182" s="211"/>
      <c r="B182" s="156"/>
      <c r="C182" s="156"/>
      <c r="D182" s="343"/>
      <c r="E182" s="155"/>
      <c r="F182" s="155"/>
      <c r="G182" s="156"/>
      <c r="H182" s="156"/>
      <c r="I182" s="156"/>
      <c r="J182" s="156"/>
      <c r="K182" s="156"/>
      <c r="L182" s="95"/>
      <c r="M182" s="95"/>
      <c r="N182" s="95"/>
      <c r="O182" s="95"/>
      <c r="P182" s="95"/>
      <c r="Q182" s="95"/>
      <c r="R182" s="95"/>
      <c r="S182" s="95"/>
      <c r="T182" s="95"/>
    </row>
    <row r="183">
      <c r="A183" s="211"/>
      <c r="B183" s="156"/>
      <c r="C183" s="156"/>
      <c r="D183" s="343"/>
      <c r="E183" s="155"/>
      <c r="F183" s="155"/>
      <c r="G183" s="156"/>
      <c r="H183" s="156"/>
      <c r="I183" s="156"/>
      <c r="J183" s="156"/>
      <c r="K183" s="156"/>
      <c r="L183" s="95"/>
      <c r="M183" s="95"/>
      <c r="N183" s="95"/>
      <c r="O183" s="95"/>
      <c r="P183" s="95"/>
      <c r="Q183" s="95"/>
      <c r="R183" s="95"/>
      <c r="S183" s="95"/>
      <c r="T183" s="95"/>
    </row>
    <row r="184">
      <c r="A184" s="211"/>
      <c r="B184" s="156"/>
      <c r="C184" s="156"/>
      <c r="D184" s="343"/>
      <c r="E184" s="155"/>
      <c r="F184" s="155"/>
      <c r="G184" s="156"/>
      <c r="H184" s="156"/>
      <c r="I184" s="156"/>
      <c r="J184" s="156"/>
      <c r="K184" s="156"/>
      <c r="L184" s="95"/>
      <c r="M184" s="95"/>
      <c r="N184" s="95"/>
      <c r="O184" s="95"/>
      <c r="P184" s="95"/>
      <c r="Q184" s="95"/>
      <c r="R184" s="95"/>
      <c r="S184" s="95"/>
      <c r="T184" s="95"/>
    </row>
    <row r="185">
      <c r="A185" s="211"/>
      <c r="B185" s="156"/>
      <c r="C185" s="156"/>
      <c r="D185" s="343"/>
      <c r="E185" s="155"/>
      <c r="F185" s="155"/>
      <c r="G185" s="156"/>
      <c r="H185" s="156"/>
      <c r="I185" s="156"/>
      <c r="J185" s="156"/>
      <c r="K185" s="156"/>
      <c r="L185" s="95"/>
      <c r="M185" s="95"/>
      <c r="N185" s="95"/>
      <c r="O185" s="95"/>
      <c r="P185" s="95"/>
      <c r="Q185" s="95"/>
      <c r="R185" s="95"/>
      <c r="S185" s="95"/>
      <c r="T185" s="95"/>
    </row>
    <row r="186">
      <c r="A186" s="211"/>
      <c r="B186" s="156"/>
      <c r="C186" s="156"/>
      <c r="D186" s="343"/>
      <c r="E186" s="155"/>
      <c r="F186" s="155"/>
      <c r="G186" s="156"/>
      <c r="H186" s="156"/>
      <c r="I186" s="156"/>
      <c r="J186" s="156"/>
      <c r="K186" s="156"/>
      <c r="L186" s="95"/>
      <c r="M186" s="95"/>
      <c r="N186" s="95"/>
      <c r="O186" s="95"/>
      <c r="P186" s="95"/>
      <c r="Q186" s="95"/>
      <c r="R186" s="95"/>
      <c r="S186" s="95"/>
      <c r="T186" s="95"/>
    </row>
    <row r="187">
      <c r="A187" s="211"/>
      <c r="B187" s="156"/>
      <c r="C187" s="156"/>
      <c r="D187" s="343"/>
      <c r="E187" s="155"/>
      <c r="F187" s="155"/>
      <c r="G187" s="156"/>
      <c r="H187" s="156"/>
      <c r="I187" s="156"/>
      <c r="J187" s="156"/>
      <c r="K187" s="156"/>
      <c r="L187" s="95"/>
      <c r="M187" s="95"/>
      <c r="N187" s="95"/>
      <c r="O187" s="95"/>
      <c r="P187" s="95"/>
      <c r="Q187" s="95"/>
      <c r="R187" s="95"/>
      <c r="S187" s="95"/>
      <c r="T187" s="95"/>
    </row>
    <row r="188">
      <c r="A188" s="211"/>
      <c r="B188" s="156"/>
      <c r="C188" s="156"/>
      <c r="D188" s="343"/>
      <c r="E188" s="155"/>
      <c r="F188" s="155"/>
      <c r="G188" s="156"/>
      <c r="H188" s="156"/>
      <c r="I188" s="156"/>
      <c r="J188" s="156"/>
      <c r="K188" s="156"/>
      <c r="L188" s="95"/>
      <c r="M188" s="95"/>
      <c r="N188" s="95"/>
      <c r="O188" s="95"/>
      <c r="P188" s="95"/>
      <c r="Q188" s="95"/>
      <c r="R188" s="95"/>
      <c r="S188" s="95"/>
      <c r="T188" s="95"/>
    </row>
    <row r="189">
      <c r="A189" s="211"/>
      <c r="B189" s="156"/>
      <c r="C189" s="156"/>
      <c r="D189" s="343"/>
      <c r="E189" s="155"/>
      <c r="F189" s="155"/>
      <c r="G189" s="156"/>
      <c r="H189" s="156"/>
      <c r="I189" s="156"/>
      <c r="J189" s="156"/>
      <c r="K189" s="156"/>
      <c r="L189" s="95"/>
      <c r="M189" s="95"/>
      <c r="N189" s="95"/>
      <c r="O189" s="95"/>
      <c r="P189" s="95"/>
      <c r="Q189" s="95"/>
      <c r="R189" s="95"/>
      <c r="S189" s="95"/>
      <c r="T189" s="95"/>
    </row>
    <row r="190">
      <c r="A190" s="211"/>
      <c r="B190" s="156"/>
      <c r="C190" s="156"/>
      <c r="D190" s="343"/>
      <c r="E190" s="155"/>
      <c r="F190" s="155"/>
      <c r="G190" s="156"/>
      <c r="H190" s="156"/>
      <c r="I190" s="156"/>
      <c r="J190" s="156"/>
      <c r="K190" s="156"/>
      <c r="L190" s="95"/>
      <c r="M190" s="95"/>
      <c r="N190" s="95"/>
      <c r="O190" s="95"/>
      <c r="P190" s="95"/>
      <c r="Q190" s="95"/>
      <c r="R190" s="95"/>
      <c r="S190" s="95"/>
      <c r="T190" s="95"/>
    </row>
    <row r="191">
      <c r="A191" s="211"/>
      <c r="B191" s="156"/>
      <c r="C191" s="156"/>
      <c r="D191" s="343"/>
      <c r="E191" s="155"/>
      <c r="F191" s="155"/>
      <c r="G191" s="156"/>
      <c r="H191" s="156"/>
      <c r="I191" s="156"/>
      <c r="J191" s="156"/>
      <c r="K191" s="156"/>
      <c r="L191" s="95"/>
      <c r="M191" s="95"/>
      <c r="N191" s="95"/>
      <c r="O191" s="95"/>
      <c r="P191" s="95"/>
      <c r="Q191" s="95"/>
      <c r="R191" s="95"/>
      <c r="S191" s="95"/>
      <c r="T191" s="95"/>
    </row>
    <row r="192">
      <c r="A192" s="211"/>
      <c r="B192" s="156"/>
      <c r="C192" s="156"/>
      <c r="D192" s="343"/>
      <c r="E192" s="155"/>
      <c r="F192" s="155"/>
      <c r="G192" s="156"/>
      <c r="H192" s="156"/>
      <c r="I192" s="156"/>
      <c r="J192" s="156"/>
      <c r="K192" s="156"/>
      <c r="L192" s="95"/>
      <c r="M192" s="95"/>
      <c r="N192" s="95"/>
      <c r="O192" s="95"/>
      <c r="P192" s="95"/>
      <c r="Q192" s="95"/>
      <c r="R192" s="95"/>
      <c r="S192" s="95"/>
      <c r="T192" s="95"/>
    </row>
    <row r="193">
      <c r="A193" s="211"/>
      <c r="B193" s="156"/>
      <c r="C193" s="156"/>
      <c r="D193" s="343"/>
      <c r="E193" s="155"/>
      <c r="F193" s="155"/>
      <c r="G193" s="156"/>
      <c r="H193" s="156"/>
      <c r="I193" s="156"/>
      <c r="J193" s="156"/>
      <c r="K193" s="156"/>
      <c r="L193" s="95"/>
      <c r="M193" s="95"/>
      <c r="N193" s="95"/>
      <c r="O193" s="95"/>
      <c r="P193" s="95"/>
      <c r="Q193" s="95"/>
      <c r="R193" s="95"/>
      <c r="S193" s="95"/>
      <c r="T193" s="95"/>
    </row>
    <row r="194">
      <c r="A194" s="211"/>
      <c r="B194" s="156"/>
      <c r="C194" s="156"/>
      <c r="D194" s="343"/>
      <c r="E194" s="155"/>
      <c r="F194" s="155"/>
      <c r="G194" s="156"/>
      <c r="H194" s="156"/>
      <c r="I194" s="156"/>
      <c r="J194" s="156"/>
      <c r="K194" s="156"/>
      <c r="L194" s="95"/>
      <c r="M194" s="95"/>
      <c r="N194" s="95"/>
      <c r="O194" s="95"/>
      <c r="P194" s="95"/>
      <c r="Q194" s="95"/>
      <c r="R194" s="95"/>
      <c r="S194" s="95"/>
      <c r="T194" s="95"/>
    </row>
    <row r="195">
      <c r="A195" s="211"/>
      <c r="B195" s="156"/>
      <c r="C195" s="156"/>
      <c r="D195" s="156"/>
      <c r="E195" s="156"/>
      <c r="F195" s="156"/>
      <c r="G195" s="156"/>
      <c r="H195" s="156"/>
      <c r="I195" s="156"/>
      <c r="J195" s="156"/>
      <c r="K195" s="156"/>
      <c r="L195" s="95"/>
      <c r="M195" s="95"/>
      <c r="N195" s="95"/>
      <c r="O195" s="95"/>
      <c r="P195" s="95"/>
      <c r="Q195" s="95"/>
      <c r="R195" s="95"/>
      <c r="S195" s="95"/>
      <c r="T195" s="95"/>
    </row>
    <row r="196">
      <c r="A196" s="95"/>
      <c r="B196" s="95"/>
      <c r="C196" s="95"/>
      <c r="D196" s="95"/>
      <c r="E196" s="95"/>
      <c r="F196" s="95"/>
      <c r="G196" s="95"/>
      <c r="H196" s="95"/>
      <c r="I196" s="95"/>
      <c r="J196" s="95"/>
      <c r="K196" s="95"/>
      <c r="L196" s="95"/>
      <c r="M196" s="95"/>
      <c r="N196" s="95"/>
      <c r="O196" s="95"/>
      <c r="P196" s="95"/>
      <c r="Q196" s="95"/>
      <c r="R196" s="95"/>
      <c r="S196" s="95"/>
      <c r="T196" s="95"/>
    </row>
    <row r="197">
      <c r="A197" s="95"/>
      <c r="B197" s="95"/>
      <c r="C197" s="95"/>
      <c r="D197" s="95"/>
      <c r="E197" s="95"/>
      <c r="F197" s="95"/>
      <c r="G197" s="95"/>
      <c r="H197" s="95"/>
      <c r="I197" s="95"/>
      <c r="J197" s="95"/>
      <c r="K197" s="95"/>
      <c r="L197" s="95"/>
      <c r="M197" s="95"/>
      <c r="N197" s="95"/>
      <c r="O197" s="95"/>
      <c r="P197" s="95"/>
      <c r="Q197" s="95"/>
      <c r="R197" s="95"/>
      <c r="S197" s="95"/>
      <c r="T197" s="95"/>
    </row>
    <row r="198">
      <c r="A198" s="95"/>
      <c r="B198" s="95"/>
      <c r="C198" s="95"/>
      <c r="D198" s="95"/>
      <c r="E198" s="95"/>
      <c r="F198" s="95"/>
      <c r="G198" s="95"/>
      <c r="H198" s="95"/>
      <c r="I198" s="95"/>
      <c r="J198" s="95"/>
      <c r="K198" s="95"/>
      <c r="L198" s="95"/>
      <c r="M198" s="95"/>
      <c r="N198" s="95"/>
      <c r="O198" s="95"/>
      <c r="P198" s="95"/>
      <c r="Q198" s="95"/>
      <c r="R198" s="95"/>
      <c r="S198" s="95"/>
      <c r="T198" s="95"/>
    </row>
    <row r="199">
      <c r="A199" s="95"/>
      <c r="B199" s="95"/>
      <c r="C199" s="95"/>
      <c r="D199" s="95"/>
      <c r="E199" s="95"/>
      <c r="F199" s="95"/>
      <c r="G199" s="95"/>
      <c r="H199" s="95"/>
      <c r="I199" s="95"/>
      <c r="J199" s="95"/>
      <c r="K199" s="95"/>
      <c r="L199" s="95"/>
      <c r="M199" s="95"/>
      <c r="N199" s="95"/>
      <c r="O199" s="95"/>
      <c r="P199" s="95"/>
      <c r="Q199" s="95"/>
      <c r="R199" s="95"/>
      <c r="S199" s="95"/>
      <c r="T199" s="95"/>
    </row>
  </sheetData>
  <mergeCells>
    <mergeCell ref="E16:G16"/>
    <mergeCell ref="E15:G15"/>
    <mergeCell ref="C11:J11"/>
    <mergeCell ref="A11:B11"/>
    <mergeCell ref="A1:G1"/>
    <mergeCell ref="A2:E2"/>
    <mergeCell ref="F2:G2"/>
    <mergeCell ref="A3:E3"/>
    <mergeCell ref="F3:G3"/>
    <mergeCell ref="A4:E4"/>
    <mergeCell ref="F4:G4"/>
    <mergeCell ref="A5:E5"/>
    <mergeCell ref="F5:G5"/>
    <mergeCell ref="A6:A7"/>
    <mergeCell ref="B6:B7"/>
    <mergeCell ref="C6:C7"/>
    <mergeCell ref="D6:D7"/>
    <mergeCell ref="E6:E7"/>
    <mergeCell ref="F6:F7"/>
    <mergeCell ref="G6:G7"/>
  </mergeCells>
  <drawing r:id="rId1"/>
</worksheet>
</file>

<file path=xl/worksheets/sheet1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11"/>
    <col collapsed="false" customWidth="true" hidden="false" max="2" min="2" style="0" width="30"/>
    <col collapsed="false" customWidth="true" hidden="false" max="3" min="3" style="0" width="11"/>
    <col collapsed="false" customWidth="true" hidden="false" max="4" min="4" style="0" width="11"/>
    <col collapsed="false" customWidth="true" hidden="false" max="5" min="5" style="0" width="11"/>
    <col collapsed="false" customWidth="true" hidden="false" max="6" min="6" style="0" width="28"/>
    <col collapsed="false" customWidth="true" hidden="false" max="7" min="7" style="0" width="10"/>
    <col collapsed="false" customWidth="true" hidden="false" max="8" min="8" style="0" width="14"/>
    <col collapsed="false" customWidth="true" hidden="false" max="9" min="9" style="0" width="15"/>
    <col collapsed="false" customWidth="true" hidden="false" max="10" min="10" style="0" width="15"/>
    <col collapsed="false" customWidth="true" hidden="false" max="11" min="11" style="0" width="20"/>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s>
  <sheetData>
    <row customHeight="true" ht="31" r="1">
      <c r="A1" s="192" t="str" xml:space="preserve">
        <v>    </v>
      </c>
      <c r="B1" s="192"/>
      <c r="C1" s="192"/>
      <c r="D1" s="192"/>
      <c r="E1" s="192"/>
      <c r="F1" s="192"/>
      <c r="G1" s="209"/>
      <c r="H1" s="209"/>
      <c r="I1" s="209"/>
      <c r="J1" s="209"/>
      <c r="K1" s="192"/>
      <c r="L1" s="156"/>
      <c r="M1" s="156"/>
      <c r="N1" s="156"/>
      <c r="O1" s="156"/>
      <c r="P1" s="156"/>
      <c r="Q1" s="156"/>
      <c r="R1" s="156"/>
      <c r="S1" s="156"/>
      <c r="T1" s="156"/>
    </row>
    <row r="2">
      <c r="A2" s="124">
        <f>+'HM. Sơn'!A2</f>
      </c>
      <c r="B2" s="124"/>
      <c r="C2" s="124"/>
      <c r="D2" s="124"/>
      <c r="E2" s="124"/>
      <c r="F2" s="124"/>
      <c r="G2" s="104"/>
      <c r="H2" s="377"/>
      <c r="I2" s="378"/>
      <c r="J2" s="378"/>
      <c r="K2" s="376"/>
      <c r="L2" s="156"/>
      <c r="M2" s="156"/>
      <c r="N2" s="156"/>
      <c r="O2" s="156"/>
      <c r="P2" s="156"/>
      <c r="Q2" s="156"/>
      <c r="R2" s="156"/>
      <c r="S2" s="156"/>
      <c r="T2" s="156"/>
    </row>
    <row r="3">
      <c r="A3" s="124">
        <f>+'HM. Sơn'!A3</f>
      </c>
      <c r="B3" s="124"/>
      <c r="C3" s="124"/>
      <c r="D3" s="124"/>
      <c r="E3" s="124"/>
      <c r="F3" s="124"/>
      <c r="G3" s="104"/>
      <c r="H3" s="377"/>
      <c r="I3" s="378"/>
      <c r="J3" s="378"/>
      <c r="K3" s="376"/>
      <c r="L3" s="156"/>
      <c r="M3" s="156"/>
      <c r="N3" s="156"/>
      <c r="O3" s="156"/>
      <c r="P3" s="156"/>
      <c r="Q3" s="156"/>
      <c r="R3" s="156"/>
      <c r="S3" s="156"/>
      <c r="T3" s="156"/>
    </row>
    <row r="4">
      <c r="A4" s="124" t="str">
        <v>Hạng mục: Lan can , cầu thang, mái kính</v>
      </c>
      <c r="B4" s="124"/>
      <c r="C4" s="124"/>
      <c r="D4" s="124"/>
      <c r="E4" s="124"/>
      <c r="F4" s="124"/>
      <c r="G4" s="104"/>
      <c r="H4" s="377"/>
      <c r="I4" s="379"/>
      <c r="J4" s="379"/>
      <c r="K4" s="156"/>
      <c r="L4" s="156"/>
      <c r="M4" s="156"/>
      <c r="N4" s="156"/>
      <c r="O4" s="156"/>
      <c r="P4" s="156"/>
      <c r="Q4" s="156"/>
      <c r="R4" s="156"/>
      <c r="S4" s="156"/>
      <c r="T4" s="156"/>
    </row>
    <row r="5">
      <c r="A5" s="80" t="str">
        <v>STT 
 (No)</v>
      </c>
      <c r="B5" s="80" t="str">
        <v>Chi tiết đơn hàng 
 (Items)</v>
      </c>
      <c r="C5" s="79" t="str">
        <v>Kích thước (Dimension) 
 (mm)</v>
      </c>
      <c r="D5" s="79"/>
      <c r="E5" s="79"/>
      <c r="F5" s="80" t="str">
        <v>Chủng loại, chất liệu sản xuất 
 (Details)</v>
      </c>
      <c r="G5" s="79" t="str">
        <v>ĐVT
 (Unit)</v>
      </c>
      <c r="H5" s="373" t="str">
        <v>Số lượng
  (Qty)</v>
      </c>
      <c r="I5" s="372" t="str" xml:space="preserve">
        <v>Đơn giá 
 (Unit price) </v>
      </c>
      <c r="J5" s="372" t="str">
        <v>Thành tiền 
 (Amount)</v>
      </c>
      <c r="K5" s="80" t="str">
        <v>Ghi chú 
 (Notes)</v>
      </c>
      <c r="L5" s="156"/>
      <c r="M5" s="156"/>
      <c r="N5" s="156"/>
      <c r="O5" s="156"/>
      <c r="P5" s="156"/>
      <c r="Q5" s="156"/>
      <c r="R5" s="156"/>
      <c r="S5" s="156"/>
      <c r="T5" s="156"/>
    </row>
    <row r="6">
      <c r="A6" s="80"/>
      <c r="B6" s="80"/>
      <c r="C6" s="338" t="str">
        <v>Dài (L)</v>
      </c>
      <c r="D6" s="79" t="str">
        <v>Rộng (W)</v>
      </c>
      <c r="E6" s="338" t="str">
        <v>Cao (H)</v>
      </c>
      <c r="F6" s="80"/>
      <c r="G6" s="79"/>
      <c r="H6" s="373"/>
      <c r="I6" s="372"/>
      <c r="J6" s="372"/>
      <c r="K6" s="80"/>
      <c r="L6" s="156"/>
      <c r="M6" s="156"/>
      <c r="N6" s="156"/>
      <c r="O6" s="156"/>
      <c r="P6" s="156"/>
      <c r="Q6" s="156"/>
      <c r="R6" s="156"/>
      <c r="S6" s="156"/>
      <c r="T6" s="156"/>
    </row>
    <row r="7">
      <c r="A7" s="11">
        <v>-1</v>
      </c>
      <c r="B7" s="11">
        <v>-2</v>
      </c>
      <c r="C7" s="11">
        <v>-3</v>
      </c>
      <c r="D7" s="11">
        <v>-4</v>
      </c>
      <c r="E7" s="11">
        <v>-5</v>
      </c>
      <c r="F7" s="11">
        <v>-6</v>
      </c>
      <c r="G7" s="11">
        <v>-7</v>
      </c>
      <c r="H7" s="370">
        <v>-8</v>
      </c>
      <c r="I7" s="38">
        <v>-9</v>
      </c>
      <c r="J7" s="38">
        <v>-10</v>
      </c>
      <c r="K7" s="11">
        <v>-11</v>
      </c>
      <c r="L7" s="156"/>
      <c r="M7" s="156"/>
      <c r="N7" s="156"/>
      <c r="O7" s="156"/>
      <c r="P7" s="156"/>
      <c r="Q7" s="156"/>
      <c r="R7" s="156"/>
      <c r="S7" s="156"/>
      <c r="T7" s="156"/>
    </row>
    <row r="8">
      <c r="A8" s="338"/>
      <c r="B8" s="374" t="str">
        <v>HẠNG MỤC LAN CAN</v>
      </c>
      <c r="C8" s="374"/>
      <c r="D8" s="374"/>
      <c r="E8" s="374"/>
      <c r="F8" s="374"/>
      <c r="G8" s="11"/>
      <c r="H8" s="370"/>
      <c r="I8" s="38"/>
      <c r="J8" s="375">
        <f>SUM(J9)</f>
      </c>
      <c r="K8" s="26"/>
      <c r="L8" s="156"/>
      <c r="M8" s="156"/>
      <c r="N8" s="156"/>
      <c r="O8" s="156"/>
      <c r="P8" s="156"/>
      <c r="Q8" s="156"/>
      <c r="R8" s="156"/>
      <c r="S8" s="156"/>
      <c r="T8" s="156"/>
    </row>
    <row r="9">
      <c r="A9" s="241">
        <v>1</v>
      </c>
      <c r="B9" s="9" t="str">
        <v>Lan can cầu thang</v>
      </c>
      <c r="C9" s="241">
        <v>20.8</v>
      </c>
      <c r="D9" s="241"/>
      <c r="E9" s="241">
        <v>0.84</v>
      </c>
      <c r="F9" s="9" t="str">
        <v>Lan can kính bắt bên hông</v>
      </c>
      <c r="G9" s="241" t="str">
        <v>md</v>
      </c>
      <c r="H9" s="362">
        <v>2.5</v>
      </c>
      <c r="I9" s="363">
        <v>1750000</v>
      </c>
      <c r="J9" s="363">
        <f>+I9*H9</f>
      </c>
      <c r="K9" s="9"/>
      <c r="L9" s="361"/>
      <c r="M9" s="361"/>
      <c r="N9" s="361"/>
      <c r="O9" s="361"/>
      <c r="P9" s="361"/>
      <c r="Q9" s="361"/>
      <c r="R9" s="361"/>
      <c r="S9" s="361"/>
      <c r="T9" s="361"/>
    </row>
    <row customHeight="true" ht="50" r="10">
      <c r="A10" s="364"/>
      <c r="B10" s="368" t="str">
        <v>HẠNG MỤC MÁI KÍNH</v>
      </c>
      <c r="C10" s="364"/>
      <c r="D10" s="364"/>
      <c r="E10" s="364"/>
      <c r="F10" s="368"/>
      <c r="G10" s="366"/>
      <c r="H10" s="365"/>
      <c r="I10" s="369"/>
      <c r="J10" s="367">
        <f>SUM(J11:J12)</f>
      </c>
      <c r="K10" s="275"/>
      <c r="L10" s="156"/>
      <c r="M10" s="156"/>
      <c r="N10" s="156"/>
      <c r="O10" s="156"/>
      <c r="P10" s="156"/>
      <c r="Q10" s="156"/>
      <c r="R10" s="156"/>
      <c r="S10" s="156"/>
      <c r="T10" s="156"/>
    </row>
    <row customHeight="true" ht="40" r="11">
      <c r="A11" s="11">
        <v>1</v>
      </c>
      <c r="B11" s="28" t="str">
        <v>Mái kính khu phía sau (Sân ướt)</v>
      </c>
      <c r="C11" s="11">
        <v>3.84</v>
      </c>
      <c r="D11" s="11">
        <v>2.2</v>
      </c>
      <c r="E11" s="11">
        <v>1</v>
      </c>
      <c r="F11" s="28" t="str">
        <v>Khung xương thép hộp 80x40, kính dán 02 lớp</v>
      </c>
      <c r="G11" s="11" t="str">
        <v>m2</v>
      </c>
      <c r="H11" s="11">
        <f>+3.84*2.2</f>
      </c>
      <c r="I11" s="38">
        <v>1550000</v>
      </c>
      <c r="J11" s="38">
        <f>+I11*H11</f>
      </c>
      <c r="K11" s="275"/>
      <c r="L11" s="156">
        <f>+H11+H12</f>
      </c>
      <c r="M11" s="156">
        <f>+L11*120</f>
      </c>
      <c r="N11" s="156"/>
      <c r="O11" s="156"/>
      <c r="P11" s="156"/>
      <c r="Q11" s="156"/>
      <c r="R11" s="156"/>
      <c r="S11" s="156"/>
      <c r="T11" s="156"/>
    </row>
    <row customHeight="true" ht="40" r="12">
      <c r="A12" s="11">
        <v>2</v>
      </c>
      <c r="B12" s="28" t="str">
        <v>Mái kính sân phơi</v>
      </c>
      <c r="C12" s="11">
        <v>4.3</v>
      </c>
      <c r="D12" s="11">
        <v>2.7</v>
      </c>
      <c r="E12" s="11">
        <v>1</v>
      </c>
      <c r="F12" s="28" t="str">
        <v>Khung xương thép hộp 80x40, kính dán 02 lớp</v>
      </c>
      <c r="G12" s="11" t="str">
        <v>m2</v>
      </c>
      <c r="H12" s="370">
        <f>+4.3*2.7</f>
      </c>
      <c r="I12" s="38">
        <v>1550000</v>
      </c>
      <c r="J12" s="38">
        <f>+I12*H12</f>
      </c>
      <c r="K12" s="26"/>
      <c r="L12" s="371"/>
      <c r="M12" s="156">
        <f>+20</f>
      </c>
      <c r="N12" s="156"/>
      <c r="O12" s="156"/>
      <c r="P12" s="156"/>
      <c r="Q12" s="156"/>
      <c r="R12" s="156"/>
      <c r="S12" s="156"/>
      <c r="T12" s="156"/>
    </row>
    <row r="13">
      <c r="A13" s="359"/>
      <c r="B13" s="359" t="str">
        <v>TỔNG GIÁ TRỊ</v>
      </c>
      <c r="C13" s="359"/>
      <c r="D13" s="359"/>
      <c r="E13" s="359"/>
      <c r="F13" s="359"/>
      <c r="G13" s="359"/>
      <c r="H13" s="359"/>
      <c r="I13" s="359"/>
      <c r="J13" s="360">
        <f>+J10+J8</f>
      </c>
      <c r="K13" s="359"/>
      <c r="L13" s="190"/>
      <c r="M13" s="190"/>
      <c r="N13" s="190"/>
      <c r="O13" s="190"/>
      <c r="P13" s="190"/>
      <c r="Q13" s="190"/>
      <c r="R13" s="190"/>
      <c r="S13" s="190"/>
      <c r="T13" s="190"/>
    </row>
    <row r="14">
      <c r="A14" s="190"/>
      <c r="B14" s="190"/>
      <c r="C14" s="190"/>
      <c r="D14" s="190"/>
      <c r="E14" s="190"/>
      <c r="F14" s="190"/>
      <c r="G14" s="358"/>
      <c r="H14" s="358"/>
      <c r="I14" s="358"/>
      <c r="J14" s="358"/>
      <c r="K14" s="190"/>
      <c r="L14" s="190"/>
      <c r="M14" s="190"/>
      <c r="N14" s="190"/>
      <c r="O14" s="190"/>
      <c r="P14" s="190"/>
      <c r="Q14" s="190"/>
      <c r="R14" s="190"/>
      <c r="S14" s="190"/>
      <c r="T14" s="190"/>
    </row>
    <row r="15">
      <c r="A15" s="190"/>
      <c r="B15" s="190"/>
      <c r="C15" s="190"/>
      <c r="D15" s="190"/>
      <c r="E15" s="190"/>
      <c r="F15" s="190"/>
      <c r="G15" s="358"/>
      <c r="H15" s="358"/>
      <c r="I15" s="358"/>
      <c r="J15" s="358"/>
      <c r="K15" s="190"/>
      <c r="L15" s="190">
        <f>+30+17+10+24</f>
      </c>
      <c r="M15" s="190"/>
      <c r="N15" s="190"/>
      <c r="O15" s="190"/>
      <c r="P15" s="190"/>
      <c r="Q15" s="190"/>
      <c r="R15" s="190"/>
      <c r="S15" s="190"/>
      <c r="T15" s="190"/>
    </row>
    <row r="16">
      <c r="A16" s="190"/>
      <c r="B16" s="190"/>
      <c r="C16" s="190"/>
      <c r="D16" s="190"/>
      <c r="E16" s="190"/>
      <c r="F16" s="190"/>
      <c r="G16" s="358"/>
      <c r="H16" s="358"/>
      <c r="I16" s="358"/>
      <c r="J16" s="358"/>
      <c r="K16" s="190"/>
      <c r="L16" s="190"/>
      <c r="M16" s="190"/>
      <c r="N16" s="190"/>
      <c r="O16" s="190"/>
      <c r="P16" s="190"/>
      <c r="Q16" s="190"/>
      <c r="R16" s="190"/>
      <c r="S16" s="190"/>
      <c r="T16" s="190"/>
    </row>
    <row r="17">
      <c r="A17" s="190"/>
      <c r="B17" s="190"/>
      <c r="C17" s="190"/>
      <c r="D17" s="190"/>
      <c r="E17" s="190"/>
      <c r="F17" s="190"/>
      <c r="G17" s="358"/>
      <c r="H17" s="358"/>
      <c r="I17" s="358"/>
      <c r="J17" s="358"/>
      <c r="K17" s="190"/>
      <c r="L17" s="190"/>
      <c r="M17" s="190"/>
      <c r="N17" s="190"/>
      <c r="O17" s="190"/>
      <c r="P17" s="190"/>
      <c r="Q17" s="190"/>
      <c r="R17" s="190"/>
      <c r="S17" s="190"/>
      <c r="T17" s="190"/>
    </row>
    <row r="18">
      <c r="A18" s="190"/>
      <c r="B18" s="190"/>
      <c r="C18" s="190"/>
      <c r="D18" s="190"/>
      <c r="E18" s="190"/>
      <c r="F18" s="190"/>
      <c r="G18" s="358"/>
      <c r="H18" s="358"/>
      <c r="I18" s="358"/>
      <c r="J18" s="358"/>
      <c r="K18" s="190"/>
      <c r="L18" s="190"/>
      <c r="M18" s="190"/>
      <c r="N18" s="190"/>
      <c r="O18" s="190"/>
      <c r="P18" s="190"/>
      <c r="Q18" s="190"/>
      <c r="R18" s="190"/>
      <c r="S18" s="190"/>
      <c r="T18" s="190"/>
    </row>
    <row r="19">
      <c r="A19" s="190"/>
      <c r="B19" s="190"/>
      <c r="C19" s="190"/>
      <c r="D19" s="190"/>
      <c r="E19" s="190"/>
      <c r="F19" s="190"/>
      <c r="G19" s="358"/>
      <c r="H19" s="358"/>
      <c r="I19" s="358"/>
      <c r="J19" s="358"/>
      <c r="K19" s="190"/>
      <c r="L19" s="190"/>
      <c r="M19" s="190"/>
      <c r="N19" s="190"/>
      <c r="O19" s="190"/>
      <c r="P19" s="190"/>
      <c r="Q19" s="190"/>
      <c r="R19" s="190"/>
      <c r="S19" s="190"/>
      <c r="T19" s="190"/>
    </row>
    <row r="20">
      <c r="A20" s="190"/>
      <c r="B20" s="190"/>
      <c r="C20" s="190"/>
      <c r="D20" s="190"/>
      <c r="E20" s="190"/>
      <c r="F20" s="190"/>
      <c r="G20" s="358"/>
      <c r="H20" s="358"/>
      <c r="I20" s="358"/>
      <c r="J20" s="358"/>
      <c r="K20" s="190"/>
      <c r="L20" s="190"/>
      <c r="M20" s="190"/>
      <c r="N20" s="190"/>
      <c r="O20" s="190"/>
      <c r="P20" s="190"/>
      <c r="Q20" s="190"/>
      <c r="R20" s="190"/>
      <c r="S20" s="190"/>
      <c r="T20" s="190"/>
    </row>
    <row r="21">
      <c r="A21" s="190"/>
      <c r="B21" s="190"/>
      <c r="C21" s="190"/>
      <c r="D21" s="190"/>
      <c r="E21" s="190"/>
      <c r="F21" s="190"/>
      <c r="G21" s="358"/>
      <c r="H21" s="358"/>
      <c r="I21" s="358"/>
      <c r="J21" s="358"/>
      <c r="K21" s="190"/>
      <c r="L21" s="190"/>
      <c r="M21" s="190"/>
      <c r="N21" s="190"/>
      <c r="O21" s="190"/>
      <c r="P21" s="190"/>
      <c r="Q21" s="190"/>
      <c r="R21" s="190"/>
      <c r="S21" s="190"/>
      <c r="T21" s="190"/>
    </row>
    <row r="22">
      <c r="A22" s="190"/>
      <c r="B22" s="190"/>
      <c r="C22" s="190"/>
      <c r="D22" s="190"/>
      <c r="E22" s="190"/>
      <c r="F22" s="190"/>
      <c r="G22" s="358"/>
      <c r="H22" s="358"/>
      <c r="I22" s="358"/>
      <c r="J22" s="358"/>
      <c r="K22" s="190"/>
      <c r="L22" s="190"/>
      <c r="M22" s="190"/>
      <c r="N22" s="190"/>
      <c r="O22" s="190"/>
      <c r="P22" s="190"/>
      <c r="Q22" s="190"/>
      <c r="R22" s="190"/>
      <c r="S22" s="190"/>
      <c r="T22" s="190"/>
    </row>
    <row r="23">
      <c r="A23" s="190"/>
      <c r="B23" s="190"/>
      <c r="C23" s="190"/>
      <c r="D23" s="190"/>
      <c r="E23" s="190"/>
      <c r="F23" s="190"/>
      <c r="G23" s="358"/>
      <c r="H23" s="358"/>
      <c r="I23" s="358"/>
      <c r="J23" s="358"/>
      <c r="K23" s="190"/>
      <c r="L23" s="190"/>
      <c r="M23" s="190"/>
      <c r="N23" s="190"/>
      <c r="O23" s="190"/>
      <c r="P23" s="190"/>
      <c r="Q23" s="190"/>
      <c r="R23" s="190"/>
      <c r="S23" s="190"/>
      <c r="T23" s="190"/>
    </row>
    <row r="24">
      <c r="A24" s="190"/>
      <c r="B24" s="190"/>
      <c r="C24" s="190"/>
      <c r="D24" s="190"/>
      <c r="E24" s="190"/>
      <c r="F24" s="190"/>
      <c r="G24" s="358"/>
      <c r="H24" s="358"/>
      <c r="I24" s="358"/>
      <c r="J24" s="358"/>
      <c r="K24" s="190"/>
      <c r="L24" s="190"/>
      <c r="M24" s="190"/>
      <c r="N24" s="190"/>
      <c r="O24" s="190"/>
      <c r="P24" s="190"/>
      <c r="Q24" s="190"/>
      <c r="R24" s="190"/>
      <c r="S24" s="190"/>
      <c r="T24" s="190"/>
    </row>
    <row r="25">
      <c r="A25" s="190"/>
      <c r="B25" s="190"/>
      <c r="C25" s="190"/>
      <c r="D25" s="190"/>
      <c r="E25" s="190"/>
      <c r="F25" s="190"/>
      <c r="G25" s="358"/>
      <c r="H25" s="358"/>
      <c r="I25" s="358"/>
      <c r="J25" s="358"/>
      <c r="K25" s="190"/>
      <c r="L25" s="190"/>
      <c r="M25" s="190"/>
      <c r="N25" s="190"/>
      <c r="O25" s="190"/>
      <c r="P25" s="190"/>
      <c r="Q25" s="190"/>
      <c r="R25" s="190"/>
      <c r="S25" s="190"/>
      <c r="T25" s="190"/>
    </row>
    <row r="26">
      <c r="A26" s="190"/>
      <c r="B26" s="190"/>
      <c r="C26" s="190"/>
      <c r="D26" s="190"/>
      <c r="E26" s="190"/>
      <c r="F26" s="190"/>
      <c r="G26" s="358"/>
      <c r="H26" s="358"/>
      <c r="I26" s="358"/>
      <c r="J26" s="358"/>
      <c r="K26" s="190"/>
      <c r="L26" s="190"/>
      <c r="M26" s="190"/>
      <c r="N26" s="190"/>
      <c r="O26" s="190"/>
      <c r="P26" s="190"/>
      <c r="Q26" s="190"/>
      <c r="R26" s="190"/>
      <c r="S26" s="190"/>
      <c r="T26" s="190"/>
    </row>
    <row r="27">
      <c r="A27" s="190"/>
      <c r="B27" s="190"/>
      <c r="C27" s="190"/>
      <c r="D27" s="190"/>
      <c r="E27" s="190"/>
      <c r="F27" s="190"/>
      <c r="G27" s="358"/>
      <c r="H27" s="358"/>
      <c r="I27" s="358"/>
      <c r="J27" s="358"/>
      <c r="K27" s="190"/>
      <c r="L27" s="190"/>
      <c r="M27" s="190"/>
      <c r="N27" s="190"/>
      <c r="O27" s="190"/>
      <c r="P27" s="190"/>
      <c r="Q27" s="190"/>
      <c r="R27" s="190"/>
      <c r="S27" s="190"/>
      <c r="T27" s="190"/>
    </row>
    <row r="28">
      <c r="A28" s="190"/>
      <c r="B28" s="190"/>
      <c r="C28" s="190"/>
      <c r="D28" s="190"/>
      <c r="E28" s="190"/>
      <c r="F28" s="190"/>
      <c r="G28" s="358"/>
      <c r="H28" s="358"/>
      <c r="I28" s="358"/>
      <c r="J28" s="358"/>
      <c r="K28" s="190"/>
      <c r="L28" s="190"/>
      <c r="M28" s="190"/>
      <c r="N28" s="190"/>
      <c r="O28" s="190"/>
      <c r="P28" s="190"/>
      <c r="Q28" s="190"/>
      <c r="R28" s="190"/>
      <c r="S28" s="190"/>
      <c r="T28" s="190"/>
    </row>
    <row r="29">
      <c r="A29" s="190"/>
      <c r="B29" s="190"/>
      <c r="C29" s="190"/>
      <c r="D29" s="190"/>
      <c r="E29" s="190"/>
      <c r="F29" s="190"/>
      <c r="G29" s="358"/>
      <c r="H29" s="358"/>
      <c r="I29" s="358"/>
      <c r="J29" s="358"/>
      <c r="K29" s="190"/>
      <c r="L29" s="190"/>
      <c r="M29" s="190"/>
      <c r="N29" s="190"/>
      <c r="O29" s="190"/>
      <c r="P29" s="190"/>
      <c r="Q29" s="190"/>
      <c r="R29" s="190"/>
      <c r="S29" s="190"/>
      <c r="T29" s="190"/>
    </row>
    <row r="30">
      <c r="A30" s="190"/>
      <c r="B30" s="190"/>
      <c r="C30" s="190"/>
      <c r="D30" s="190"/>
      <c r="E30" s="190"/>
      <c r="F30" s="190"/>
      <c r="G30" s="358"/>
      <c r="H30" s="358"/>
      <c r="I30" s="358"/>
      <c r="J30" s="358"/>
      <c r="K30" s="190"/>
      <c r="L30" s="190"/>
      <c r="M30" s="190"/>
      <c r="N30" s="190"/>
      <c r="O30" s="190"/>
      <c r="P30" s="190"/>
      <c r="Q30" s="190"/>
      <c r="R30" s="190"/>
      <c r="S30" s="190"/>
      <c r="T30" s="190"/>
    </row>
    <row r="31">
      <c r="A31" s="190"/>
      <c r="B31" s="190"/>
      <c r="C31" s="190"/>
      <c r="D31" s="190"/>
      <c r="E31" s="190"/>
      <c r="F31" s="190"/>
      <c r="G31" s="358"/>
      <c r="H31" s="358"/>
      <c r="I31" s="358"/>
      <c r="J31" s="358"/>
      <c r="K31" s="190"/>
      <c r="L31" s="190"/>
      <c r="M31" s="190"/>
      <c r="N31" s="190"/>
      <c r="O31" s="190"/>
      <c r="P31" s="190"/>
      <c r="Q31" s="190"/>
      <c r="R31" s="190"/>
      <c r="S31" s="190"/>
      <c r="T31" s="190"/>
    </row>
    <row r="32">
      <c r="A32" s="190"/>
      <c r="B32" s="190"/>
      <c r="C32" s="190"/>
      <c r="D32" s="190"/>
      <c r="E32" s="190"/>
      <c r="F32" s="190"/>
      <c r="G32" s="358"/>
      <c r="H32" s="358"/>
      <c r="I32" s="358"/>
      <c r="J32" s="358"/>
      <c r="K32" s="190"/>
      <c r="L32" s="190"/>
      <c r="M32" s="190"/>
      <c r="N32" s="190"/>
      <c r="O32" s="190"/>
      <c r="P32" s="190"/>
      <c r="Q32" s="190"/>
      <c r="R32" s="190"/>
      <c r="S32" s="190"/>
      <c r="T32" s="190"/>
    </row>
    <row r="33">
      <c r="A33" s="190"/>
      <c r="B33" s="190"/>
      <c r="C33" s="190"/>
      <c r="D33" s="190"/>
      <c r="E33" s="190"/>
      <c r="F33" s="190"/>
      <c r="G33" s="358"/>
      <c r="H33" s="358"/>
      <c r="I33" s="358"/>
      <c r="J33" s="358"/>
      <c r="K33" s="190"/>
      <c r="L33" s="190"/>
      <c r="M33" s="190"/>
      <c r="N33" s="190"/>
      <c r="O33" s="190"/>
      <c r="P33" s="190"/>
      <c r="Q33" s="190"/>
      <c r="R33" s="190"/>
      <c r="S33" s="190"/>
      <c r="T33" s="190"/>
    </row>
    <row r="34">
      <c r="A34" s="190"/>
      <c r="B34" s="190"/>
      <c r="C34" s="190"/>
      <c r="D34" s="190"/>
      <c r="E34" s="190"/>
      <c r="F34" s="190"/>
      <c r="G34" s="358"/>
      <c r="H34" s="358"/>
      <c r="I34" s="358"/>
      <c r="J34" s="358"/>
      <c r="K34" s="190"/>
      <c r="L34" s="190"/>
      <c r="M34" s="190"/>
      <c r="N34" s="190"/>
      <c r="O34" s="190"/>
      <c r="P34" s="190"/>
      <c r="Q34" s="190"/>
      <c r="R34" s="190"/>
      <c r="S34" s="190"/>
      <c r="T34" s="190"/>
    </row>
    <row r="35">
      <c r="A35" s="190"/>
      <c r="B35" s="190"/>
      <c r="C35" s="190"/>
      <c r="D35" s="190"/>
      <c r="E35" s="190"/>
      <c r="F35" s="190"/>
      <c r="G35" s="358"/>
      <c r="H35" s="358"/>
      <c r="I35" s="358"/>
      <c r="J35" s="358"/>
      <c r="K35" s="190"/>
      <c r="L35" s="190"/>
      <c r="M35" s="190"/>
      <c r="N35" s="190"/>
      <c r="O35" s="190"/>
      <c r="P35" s="190"/>
      <c r="Q35" s="190"/>
      <c r="R35" s="190"/>
      <c r="S35" s="190"/>
      <c r="T35" s="190"/>
    </row>
    <row r="36">
      <c r="A36" s="190"/>
      <c r="B36" s="190"/>
      <c r="C36" s="190"/>
      <c r="D36" s="190"/>
      <c r="E36" s="190"/>
      <c r="F36" s="190"/>
      <c r="G36" s="358"/>
      <c r="H36" s="358"/>
      <c r="I36" s="358"/>
      <c r="J36" s="358"/>
      <c r="K36" s="190"/>
      <c r="L36" s="190"/>
      <c r="M36" s="190"/>
      <c r="N36" s="190"/>
      <c r="O36" s="190"/>
      <c r="P36" s="190"/>
      <c r="Q36" s="190"/>
      <c r="R36" s="190"/>
      <c r="S36" s="190"/>
      <c r="T36" s="190"/>
    </row>
    <row r="37">
      <c r="A37" s="190"/>
      <c r="B37" s="190"/>
      <c r="C37" s="190"/>
      <c r="D37" s="190"/>
      <c r="E37" s="190"/>
      <c r="F37" s="190"/>
      <c r="G37" s="358"/>
      <c r="H37" s="358"/>
      <c r="I37" s="358"/>
      <c r="J37" s="358"/>
      <c r="K37" s="190"/>
      <c r="L37" s="190"/>
      <c r="M37" s="190"/>
      <c r="N37" s="190"/>
      <c r="O37" s="190"/>
      <c r="P37" s="190"/>
      <c r="Q37" s="190"/>
      <c r="R37" s="190"/>
      <c r="S37" s="190"/>
      <c r="T37" s="190"/>
    </row>
    <row r="38">
      <c r="A38" s="190"/>
      <c r="B38" s="190"/>
      <c r="C38" s="190"/>
      <c r="D38" s="190"/>
      <c r="E38" s="190"/>
      <c r="F38" s="190"/>
      <c r="G38" s="358"/>
      <c r="H38" s="358"/>
      <c r="I38" s="358"/>
      <c r="J38" s="358"/>
      <c r="K38" s="190"/>
      <c r="L38" s="190"/>
      <c r="M38" s="190"/>
      <c r="N38" s="190"/>
      <c r="O38" s="190"/>
      <c r="P38" s="190"/>
      <c r="Q38" s="190"/>
      <c r="R38" s="190"/>
      <c r="S38" s="190"/>
      <c r="T38" s="190"/>
    </row>
    <row r="39">
      <c r="A39" s="190"/>
      <c r="B39" s="190"/>
      <c r="C39" s="190"/>
      <c r="D39" s="190"/>
      <c r="E39" s="190"/>
      <c r="F39" s="190"/>
      <c r="G39" s="358"/>
      <c r="H39" s="358"/>
      <c r="I39" s="358"/>
      <c r="J39" s="358"/>
      <c r="K39" s="190"/>
      <c r="L39" s="190"/>
      <c r="M39" s="190"/>
      <c r="N39" s="190"/>
      <c r="O39" s="190"/>
      <c r="P39" s="190"/>
      <c r="Q39" s="190"/>
      <c r="R39" s="190"/>
      <c r="S39" s="190"/>
      <c r="T39" s="190"/>
    </row>
    <row r="40">
      <c r="A40" s="190"/>
      <c r="B40" s="190"/>
      <c r="C40" s="190"/>
      <c r="D40" s="190"/>
      <c r="E40" s="190"/>
      <c r="F40" s="190"/>
      <c r="G40" s="358"/>
      <c r="H40" s="358"/>
      <c r="I40" s="358"/>
      <c r="J40" s="358"/>
      <c r="K40" s="190"/>
      <c r="L40" s="190"/>
      <c r="M40" s="190"/>
      <c r="N40" s="190"/>
      <c r="O40" s="190"/>
      <c r="P40" s="190"/>
      <c r="Q40" s="190"/>
      <c r="R40" s="190"/>
      <c r="S40" s="190"/>
      <c r="T40" s="190"/>
    </row>
    <row r="41">
      <c r="A41" s="190"/>
      <c r="B41" s="190"/>
      <c r="C41" s="190"/>
      <c r="D41" s="190"/>
      <c r="E41" s="190"/>
      <c r="F41" s="190"/>
      <c r="G41" s="358"/>
      <c r="H41" s="358"/>
      <c r="I41" s="358"/>
      <c r="J41" s="358"/>
      <c r="K41" s="190"/>
      <c r="L41" s="190"/>
      <c r="M41" s="190"/>
      <c r="N41" s="190"/>
      <c r="O41" s="190"/>
      <c r="P41" s="190"/>
      <c r="Q41" s="190"/>
      <c r="R41" s="190"/>
      <c r="S41" s="190"/>
      <c r="T41" s="190"/>
    </row>
    <row r="42">
      <c r="A42" s="190"/>
      <c r="B42" s="190"/>
      <c r="C42" s="190"/>
      <c r="D42" s="190"/>
      <c r="E42" s="190"/>
      <c r="F42" s="190"/>
      <c r="G42" s="358"/>
      <c r="H42" s="358"/>
      <c r="I42" s="358"/>
      <c r="J42" s="358"/>
      <c r="K42" s="190"/>
      <c r="L42" s="190"/>
      <c r="M42" s="190"/>
      <c r="N42" s="190"/>
      <c r="O42" s="190"/>
      <c r="P42" s="190"/>
      <c r="Q42" s="190"/>
      <c r="R42" s="190"/>
      <c r="S42" s="190"/>
      <c r="T42" s="190"/>
    </row>
    <row r="43">
      <c r="A43" s="190"/>
      <c r="B43" s="190"/>
      <c r="C43" s="190"/>
      <c r="D43" s="190"/>
      <c r="E43" s="190"/>
      <c r="F43" s="190"/>
      <c r="G43" s="358"/>
      <c r="H43" s="358"/>
      <c r="I43" s="358"/>
      <c r="J43" s="358"/>
      <c r="K43" s="190"/>
      <c r="L43" s="190"/>
      <c r="M43" s="190"/>
      <c r="N43" s="190"/>
      <c r="O43" s="190"/>
      <c r="P43" s="190"/>
      <c r="Q43" s="190"/>
      <c r="R43" s="190"/>
      <c r="S43" s="190"/>
      <c r="T43" s="190"/>
    </row>
    <row r="44">
      <c r="A44" s="190"/>
      <c r="B44" s="190"/>
      <c r="C44" s="190"/>
      <c r="D44" s="190"/>
      <c r="E44" s="190"/>
      <c r="F44" s="190"/>
      <c r="G44" s="358"/>
      <c r="H44" s="358"/>
      <c r="I44" s="358"/>
      <c r="J44" s="358"/>
      <c r="K44" s="190"/>
      <c r="L44" s="190"/>
      <c r="M44" s="190"/>
      <c r="N44" s="190"/>
      <c r="O44" s="190"/>
      <c r="P44" s="190"/>
      <c r="Q44" s="190"/>
      <c r="R44" s="190"/>
      <c r="S44" s="190"/>
      <c r="T44" s="190"/>
    </row>
    <row r="45">
      <c r="A45" s="190"/>
      <c r="B45" s="190"/>
      <c r="C45" s="190"/>
      <c r="D45" s="190"/>
      <c r="E45" s="190"/>
      <c r="F45" s="190"/>
      <c r="G45" s="358"/>
      <c r="H45" s="358"/>
      <c r="I45" s="358"/>
      <c r="J45" s="358"/>
      <c r="K45" s="190"/>
      <c r="L45" s="190"/>
      <c r="M45" s="190"/>
      <c r="N45" s="190"/>
      <c r="O45" s="190"/>
      <c r="P45" s="190"/>
      <c r="Q45" s="190"/>
      <c r="R45" s="190"/>
      <c r="S45" s="190"/>
      <c r="T45" s="190"/>
    </row>
    <row r="46">
      <c r="A46" s="190"/>
      <c r="B46" s="190"/>
      <c r="C46" s="190"/>
      <c r="D46" s="190"/>
      <c r="E46" s="190"/>
      <c r="F46" s="190"/>
      <c r="G46" s="358"/>
      <c r="H46" s="358"/>
      <c r="I46" s="358"/>
      <c r="J46" s="358"/>
      <c r="K46" s="190"/>
      <c r="L46" s="190"/>
      <c r="M46" s="190"/>
      <c r="N46" s="190"/>
      <c r="O46" s="190"/>
      <c r="P46" s="190"/>
      <c r="Q46" s="190"/>
      <c r="R46" s="190"/>
      <c r="S46" s="190"/>
      <c r="T46" s="190"/>
    </row>
    <row r="47">
      <c r="A47" s="190"/>
      <c r="B47" s="190"/>
      <c r="C47" s="190"/>
      <c r="D47" s="190"/>
      <c r="E47" s="190"/>
      <c r="F47" s="190"/>
      <c r="G47" s="358"/>
      <c r="H47" s="358"/>
      <c r="I47" s="358"/>
      <c r="J47" s="358"/>
      <c r="K47" s="190"/>
      <c r="L47" s="190"/>
      <c r="M47" s="190"/>
      <c r="N47" s="190"/>
      <c r="O47" s="190"/>
      <c r="P47" s="190"/>
      <c r="Q47" s="190"/>
      <c r="R47" s="190"/>
      <c r="S47" s="190"/>
      <c r="T47" s="190"/>
    </row>
    <row r="48">
      <c r="A48" s="190"/>
      <c r="B48" s="190"/>
      <c r="C48" s="190"/>
      <c r="D48" s="190"/>
      <c r="E48" s="190"/>
      <c r="F48" s="190"/>
      <c r="G48" s="358"/>
      <c r="H48" s="358"/>
      <c r="I48" s="358"/>
      <c r="J48" s="358"/>
      <c r="K48" s="190"/>
      <c r="L48" s="190"/>
      <c r="M48" s="190"/>
      <c r="N48" s="190"/>
      <c r="O48" s="190"/>
      <c r="P48" s="190"/>
      <c r="Q48" s="190"/>
      <c r="R48" s="190"/>
      <c r="S48" s="190"/>
      <c r="T48" s="190"/>
    </row>
    <row r="49">
      <c r="A49" s="190"/>
      <c r="B49" s="190"/>
      <c r="C49" s="190"/>
      <c r="D49" s="190"/>
      <c r="E49" s="190"/>
      <c r="F49" s="190"/>
      <c r="G49" s="358"/>
      <c r="H49" s="358"/>
      <c r="I49" s="358"/>
      <c r="J49" s="358"/>
      <c r="K49" s="190"/>
      <c r="L49" s="190"/>
      <c r="M49" s="190"/>
      <c r="N49" s="190"/>
      <c r="O49" s="190"/>
      <c r="P49" s="190"/>
      <c r="Q49" s="190"/>
      <c r="R49" s="190"/>
      <c r="S49" s="190"/>
      <c r="T49" s="190"/>
    </row>
    <row r="50">
      <c r="A50" s="190"/>
      <c r="B50" s="190"/>
      <c r="C50" s="190"/>
      <c r="D50" s="190"/>
      <c r="E50" s="190"/>
      <c r="F50" s="190"/>
      <c r="G50" s="358"/>
      <c r="H50" s="358"/>
      <c r="I50" s="358"/>
      <c r="J50" s="358"/>
      <c r="K50" s="190"/>
      <c r="L50" s="190"/>
      <c r="M50" s="190"/>
      <c r="N50" s="190"/>
      <c r="O50" s="190"/>
      <c r="P50" s="190"/>
      <c r="Q50" s="190"/>
      <c r="R50" s="190"/>
      <c r="S50" s="190"/>
      <c r="T50" s="190"/>
    </row>
    <row r="51">
      <c r="A51" s="190"/>
      <c r="B51" s="190"/>
      <c r="C51" s="190"/>
      <c r="D51" s="190"/>
      <c r="E51" s="190"/>
      <c r="F51" s="190"/>
      <c r="G51" s="358"/>
      <c r="H51" s="358"/>
      <c r="I51" s="358"/>
      <c r="J51" s="358"/>
      <c r="K51" s="190"/>
      <c r="L51" s="190"/>
      <c r="M51" s="190"/>
      <c r="N51" s="190"/>
      <c r="O51" s="190"/>
      <c r="P51" s="190"/>
      <c r="Q51" s="190"/>
      <c r="R51" s="190"/>
      <c r="S51" s="190"/>
      <c r="T51" s="190"/>
    </row>
    <row r="52">
      <c r="A52" s="190"/>
      <c r="B52" s="190"/>
      <c r="C52" s="190"/>
      <c r="D52" s="190"/>
      <c r="E52" s="190"/>
      <c r="F52" s="190"/>
      <c r="G52" s="358"/>
      <c r="H52" s="358"/>
      <c r="I52" s="358"/>
      <c r="J52" s="358"/>
      <c r="K52" s="190"/>
      <c r="L52" s="190"/>
      <c r="M52" s="190"/>
      <c r="N52" s="190"/>
      <c r="O52" s="190"/>
      <c r="P52" s="190"/>
      <c r="Q52" s="190"/>
      <c r="R52" s="190"/>
      <c r="S52" s="190"/>
      <c r="T52" s="190"/>
    </row>
    <row r="53">
      <c r="A53" s="190"/>
      <c r="B53" s="190"/>
      <c r="C53" s="190"/>
      <c r="D53" s="190"/>
      <c r="E53" s="190"/>
      <c r="F53" s="190"/>
      <c r="G53" s="358"/>
      <c r="H53" s="358"/>
      <c r="I53" s="358"/>
      <c r="J53" s="358"/>
      <c r="K53" s="190"/>
      <c r="L53" s="190"/>
      <c r="M53" s="190"/>
      <c r="N53" s="190"/>
      <c r="O53" s="190"/>
      <c r="P53" s="190"/>
      <c r="Q53" s="190"/>
      <c r="R53" s="190"/>
      <c r="S53" s="190"/>
      <c r="T53" s="190"/>
    </row>
    <row r="54">
      <c r="A54" s="190"/>
      <c r="B54" s="190"/>
      <c r="C54" s="190"/>
      <c r="D54" s="190"/>
      <c r="E54" s="190"/>
      <c r="F54" s="190"/>
      <c r="G54" s="358"/>
      <c r="H54" s="358"/>
      <c r="I54" s="358"/>
      <c r="J54" s="358"/>
      <c r="K54" s="190"/>
      <c r="L54" s="190"/>
      <c r="M54" s="190"/>
      <c r="N54" s="190"/>
      <c r="O54" s="190"/>
      <c r="P54" s="190"/>
      <c r="Q54" s="190"/>
      <c r="R54" s="190"/>
      <c r="S54" s="190"/>
      <c r="T54" s="190"/>
    </row>
    <row r="55">
      <c r="A55" s="190"/>
      <c r="B55" s="190"/>
      <c r="C55" s="190"/>
      <c r="D55" s="190"/>
      <c r="E55" s="190"/>
      <c r="F55" s="190"/>
      <c r="G55" s="358"/>
      <c r="H55" s="358"/>
      <c r="I55" s="358"/>
      <c r="J55" s="358"/>
      <c r="K55" s="190"/>
      <c r="L55" s="190"/>
      <c r="M55" s="190"/>
      <c r="N55" s="190"/>
      <c r="O55" s="190"/>
      <c r="P55" s="190"/>
      <c r="Q55" s="190"/>
      <c r="R55" s="190"/>
      <c r="S55" s="190"/>
      <c r="T55" s="190"/>
    </row>
    <row r="56">
      <c r="A56" s="190"/>
      <c r="B56" s="190"/>
      <c r="C56" s="190"/>
      <c r="D56" s="190"/>
      <c r="E56" s="190"/>
      <c r="F56" s="190"/>
      <c r="G56" s="358"/>
      <c r="H56" s="358"/>
      <c r="I56" s="358"/>
      <c r="J56" s="358"/>
      <c r="K56" s="190"/>
      <c r="L56" s="190"/>
      <c r="M56" s="190"/>
      <c r="N56" s="190"/>
      <c r="O56" s="190"/>
      <c r="P56" s="190"/>
      <c r="Q56" s="190"/>
      <c r="R56" s="190"/>
      <c r="S56" s="190"/>
      <c r="T56" s="190"/>
    </row>
    <row r="57">
      <c r="A57" s="190"/>
      <c r="B57" s="190"/>
      <c r="C57" s="190"/>
      <c r="D57" s="190"/>
      <c r="E57" s="190"/>
      <c r="F57" s="190"/>
      <c r="G57" s="358"/>
      <c r="H57" s="358"/>
      <c r="I57" s="358"/>
      <c r="J57" s="358"/>
      <c r="K57" s="190"/>
      <c r="L57" s="190"/>
      <c r="M57" s="190"/>
      <c r="N57" s="190"/>
      <c r="O57" s="190"/>
      <c r="P57" s="190"/>
      <c r="Q57" s="190"/>
      <c r="R57" s="190"/>
      <c r="S57" s="190"/>
      <c r="T57" s="190"/>
    </row>
    <row r="58">
      <c r="A58" s="190"/>
      <c r="B58" s="190"/>
      <c r="C58" s="190"/>
      <c r="D58" s="190"/>
      <c r="E58" s="190"/>
      <c r="F58" s="190"/>
      <c r="G58" s="358"/>
      <c r="H58" s="358"/>
      <c r="I58" s="358"/>
      <c r="J58" s="358"/>
      <c r="K58" s="190"/>
      <c r="L58" s="190"/>
      <c r="M58" s="190"/>
      <c r="N58" s="190"/>
      <c r="O58" s="190"/>
      <c r="P58" s="190"/>
      <c r="Q58" s="190"/>
      <c r="R58" s="190"/>
      <c r="S58" s="190"/>
      <c r="T58" s="190"/>
    </row>
    <row r="59">
      <c r="A59" s="190"/>
      <c r="B59" s="190"/>
      <c r="C59" s="190"/>
      <c r="D59" s="190"/>
      <c r="E59" s="190"/>
      <c r="F59" s="190"/>
      <c r="G59" s="358"/>
      <c r="H59" s="358"/>
      <c r="I59" s="358"/>
      <c r="J59" s="358"/>
      <c r="K59" s="190"/>
      <c r="L59" s="190"/>
      <c r="M59" s="190"/>
      <c r="N59" s="190"/>
      <c r="O59" s="190"/>
      <c r="P59" s="190"/>
      <c r="Q59" s="190"/>
      <c r="R59" s="190"/>
      <c r="S59" s="190"/>
      <c r="T59" s="190"/>
    </row>
    <row r="60">
      <c r="A60" s="190"/>
      <c r="B60" s="190"/>
      <c r="C60" s="190"/>
      <c r="D60" s="190"/>
      <c r="E60" s="190"/>
      <c r="F60" s="190"/>
      <c r="G60" s="358"/>
      <c r="H60" s="358"/>
      <c r="I60" s="358"/>
      <c r="J60" s="358"/>
      <c r="K60" s="190"/>
      <c r="L60" s="190"/>
      <c r="M60" s="190"/>
      <c r="N60" s="190"/>
      <c r="O60" s="190"/>
      <c r="P60" s="190"/>
      <c r="Q60" s="190"/>
      <c r="R60" s="190"/>
      <c r="S60" s="190"/>
      <c r="T60" s="190"/>
    </row>
    <row r="61">
      <c r="A61" s="190"/>
      <c r="B61" s="190"/>
      <c r="C61" s="190"/>
      <c r="D61" s="190"/>
      <c r="E61" s="190"/>
      <c r="F61" s="190"/>
      <c r="G61" s="358"/>
      <c r="H61" s="358"/>
      <c r="I61" s="358"/>
      <c r="J61" s="358"/>
      <c r="K61" s="190"/>
      <c r="L61" s="190"/>
      <c r="M61" s="190"/>
      <c r="N61" s="190"/>
      <c r="O61" s="190"/>
      <c r="P61" s="190"/>
      <c r="Q61" s="190"/>
      <c r="R61" s="190"/>
      <c r="S61" s="190"/>
      <c r="T61" s="190"/>
    </row>
    <row r="62">
      <c r="A62" s="190"/>
      <c r="B62" s="190"/>
      <c r="C62" s="190"/>
      <c r="D62" s="190"/>
      <c r="E62" s="190"/>
      <c r="F62" s="190"/>
      <c r="G62" s="358"/>
      <c r="H62" s="358"/>
      <c r="I62" s="358"/>
      <c r="J62" s="358"/>
      <c r="K62" s="190"/>
      <c r="L62" s="190"/>
      <c r="M62" s="190"/>
      <c r="N62" s="190"/>
      <c r="O62" s="190"/>
      <c r="P62" s="190"/>
      <c r="Q62" s="190"/>
      <c r="R62" s="190"/>
      <c r="S62" s="190"/>
      <c r="T62" s="190"/>
    </row>
    <row r="63">
      <c r="A63" s="190"/>
      <c r="B63" s="190"/>
      <c r="C63" s="190"/>
      <c r="D63" s="190"/>
      <c r="E63" s="190"/>
      <c r="F63" s="190"/>
      <c r="G63" s="358"/>
      <c r="H63" s="358"/>
      <c r="I63" s="358"/>
      <c r="J63" s="358"/>
      <c r="K63" s="190"/>
      <c r="L63" s="190"/>
      <c r="M63" s="190"/>
      <c r="N63" s="190"/>
      <c r="O63" s="190"/>
      <c r="P63" s="190"/>
      <c r="Q63" s="190"/>
      <c r="R63" s="190"/>
      <c r="S63" s="190"/>
      <c r="T63" s="190"/>
    </row>
    <row r="64">
      <c r="A64" s="190"/>
      <c r="B64" s="190"/>
      <c r="C64" s="190"/>
      <c r="D64" s="190"/>
      <c r="E64" s="190"/>
      <c r="F64" s="190"/>
      <c r="G64" s="358"/>
      <c r="H64" s="358"/>
      <c r="I64" s="358"/>
      <c r="J64" s="358"/>
      <c r="K64" s="190"/>
      <c r="L64" s="190"/>
      <c r="M64" s="190"/>
      <c r="N64" s="190"/>
      <c r="O64" s="190"/>
      <c r="P64" s="190"/>
      <c r="Q64" s="190"/>
      <c r="R64" s="190"/>
      <c r="S64" s="190"/>
      <c r="T64" s="190"/>
    </row>
    <row r="65">
      <c r="A65" s="190"/>
      <c r="B65" s="190"/>
      <c r="C65" s="190"/>
      <c r="D65" s="190"/>
      <c r="E65" s="190"/>
      <c r="F65" s="190"/>
      <c r="G65" s="358"/>
      <c r="H65" s="358"/>
      <c r="I65" s="358"/>
      <c r="J65" s="358"/>
      <c r="K65" s="190"/>
      <c r="L65" s="190"/>
      <c r="M65" s="190"/>
      <c r="N65" s="190"/>
      <c r="O65" s="190"/>
      <c r="P65" s="190"/>
      <c r="Q65" s="190"/>
      <c r="R65" s="190"/>
      <c r="S65" s="190"/>
      <c r="T65" s="190"/>
    </row>
    <row r="66">
      <c r="A66" s="190"/>
      <c r="B66" s="190"/>
      <c r="C66" s="190"/>
      <c r="D66" s="190"/>
      <c r="E66" s="190"/>
      <c r="F66" s="190"/>
      <c r="G66" s="358"/>
      <c r="H66" s="358"/>
      <c r="I66" s="358"/>
      <c r="J66" s="358"/>
      <c r="K66" s="190"/>
      <c r="L66" s="190"/>
      <c r="M66" s="190"/>
      <c r="N66" s="190"/>
      <c r="O66" s="190"/>
      <c r="P66" s="190"/>
      <c r="Q66" s="190"/>
      <c r="R66" s="190"/>
      <c r="S66" s="190"/>
      <c r="T66" s="190"/>
    </row>
    <row r="67">
      <c r="A67" s="190"/>
      <c r="B67" s="190"/>
      <c r="C67" s="190"/>
      <c r="D67" s="190"/>
      <c r="E67" s="190"/>
      <c r="F67" s="190"/>
      <c r="G67" s="358"/>
      <c r="H67" s="358"/>
      <c r="I67" s="358"/>
      <c r="J67" s="358"/>
      <c r="K67" s="190"/>
      <c r="L67" s="190"/>
      <c r="M67" s="190"/>
      <c r="N67" s="190"/>
      <c r="O67" s="190"/>
      <c r="P67" s="190"/>
      <c r="Q67" s="190"/>
      <c r="R67" s="190"/>
      <c r="S67" s="190"/>
      <c r="T67" s="190"/>
    </row>
    <row r="68">
      <c r="A68" s="190"/>
      <c r="B68" s="190"/>
      <c r="C68" s="190"/>
      <c r="D68" s="190"/>
      <c r="E68" s="190"/>
      <c r="F68" s="190"/>
      <c r="G68" s="358"/>
      <c r="H68" s="358"/>
      <c r="I68" s="358"/>
      <c r="J68" s="358"/>
      <c r="K68" s="190"/>
      <c r="L68" s="190"/>
      <c r="M68" s="190"/>
      <c r="N68" s="190"/>
      <c r="O68" s="190"/>
      <c r="P68" s="190"/>
      <c r="Q68" s="190"/>
      <c r="R68" s="190"/>
      <c r="S68" s="190"/>
      <c r="T68" s="190"/>
    </row>
    <row r="69">
      <c r="A69" s="190"/>
      <c r="B69" s="190"/>
      <c r="C69" s="190"/>
      <c r="D69" s="190"/>
      <c r="E69" s="190"/>
      <c r="F69" s="190"/>
      <c r="G69" s="358"/>
      <c r="H69" s="358"/>
      <c r="I69" s="358"/>
      <c r="J69" s="358"/>
      <c r="K69" s="190"/>
      <c r="L69" s="190"/>
      <c r="M69" s="190"/>
      <c r="N69" s="190"/>
      <c r="O69" s="190"/>
      <c r="P69" s="190"/>
      <c r="Q69" s="190"/>
      <c r="R69" s="190"/>
      <c r="S69" s="190"/>
      <c r="T69" s="190"/>
    </row>
    <row r="70">
      <c r="A70" s="190"/>
      <c r="B70" s="190"/>
      <c r="C70" s="190"/>
      <c r="D70" s="190"/>
      <c r="E70" s="190"/>
      <c r="F70" s="190"/>
      <c r="G70" s="358"/>
      <c r="H70" s="358"/>
      <c r="I70" s="358"/>
      <c r="J70" s="358"/>
      <c r="K70" s="190"/>
      <c r="L70" s="190"/>
      <c r="M70" s="190"/>
      <c r="N70" s="190"/>
      <c r="O70" s="190"/>
      <c r="P70" s="190"/>
      <c r="Q70" s="190"/>
      <c r="R70" s="190"/>
      <c r="S70" s="190"/>
      <c r="T70" s="190"/>
    </row>
    <row r="71">
      <c r="A71" s="190"/>
      <c r="B71" s="190"/>
      <c r="C71" s="190"/>
      <c r="D71" s="190"/>
      <c r="E71" s="190"/>
      <c r="F71" s="190"/>
      <c r="G71" s="358"/>
      <c r="H71" s="358"/>
      <c r="I71" s="358"/>
      <c r="J71" s="358"/>
      <c r="K71" s="190"/>
      <c r="L71" s="190"/>
      <c r="M71" s="190"/>
      <c r="N71" s="190"/>
      <c r="O71" s="190"/>
      <c r="P71" s="190"/>
      <c r="Q71" s="190"/>
      <c r="R71" s="190"/>
      <c r="S71" s="190"/>
      <c r="T71" s="190"/>
    </row>
    <row r="72">
      <c r="A72" s="190"/>
      <c r="B72" s="190"/>
      <c r="C72" s="190"/>
      <c r="D72" s="190"/>
      <c r="E72" s="190"/>
      <c r="F72" s="190"/>
      <c r="G72" s="358"/>
      <c r="H72" s="358"/>
      <c r="I72" s="358"/>
      <c r="J72" s="358"/>
      <c r="K72" s="190"/>
      <c r="L72" s="190"/>
      <c r="M72" s="190"/>
      <c r="N72" s="190"/>
      <c r="O72" s="190"/>
      <c r="P72" s="190"/>
      <c r="Q72" s="190"/>
      <c r="R72" s="190"/>
      <c r="S72" s="190"/>
      <c r="T72" s="190"/>
    </row>
    <row r="73">
      <c r="A73" s="190"/>
      <c r="B73" s="190"/>
      <c r="C73" s="190"/>
      <c r="D73" s="190"/>
      <c r="E73" s="190"/>
      <c r="F73" s="190"/>
      <c r="G73" s="358"/>
      <c r="H73" s="358"/>
      <c r="I73" s="358"/>
      <c r="J73" s="358"/>
      <c r="K73" s="190"/>
      <c r="L73" s="190"/>
      <c r="M73" s="190"/>
      <c r="N73" s="190"/>
      <c r="O73" s="190"/>
      <c r="P73" s="190"/>
      <c r="Q73" s="190"/>
      <c r="R73" s="190"/>
      <c r="S73" s="190"/>
      <c r="T73" s="190"/>
    </row>
    <row r="74">
      <c r="A74" s="190"/>
      <c r="B74" s="190"/>
      <c r="C74" s="190"/>
      <c r="D74" s="190"/>
      <c r="E74" s="190"/>
      <c r="F74" s="190"/>
      <c r="G74" s="358"/>
      <c r="H74" s="358"/>
      <c r="I74" s="358"/>
      <c r="J74" s="358"/>
      <c r="K74" s="190"/>
      <c r="L74" s="190"/>
      <c r="M74" s="190"/>
      <c r="N74" s="190"/>
      <c r="O74" s="190"/>
      <c r="P74" s="190"/>
      <c r="Q74" s="190"/>
      <c r="R74" s="190"/>
      <c r="S74" s="190"/>
      <c r="T74" s="190"/>
    </row>
    <row r="75">
      <c r="A75" s="190"/>
      <c r="B75" s="190"/>
      <c r="C75" s="190"/>
      <c r="D75" s="190"/>
      <c r="E75" s="190"/>
      <c r="F75" s="190"/>
      <c r="G75" s="358"/>
      <c r="H75" s="358"/>
      <c r="I75" s="358"/>
      <c r="J75" s="358"/>
      <c r="K75" s="190"/>
      <c r="L75" s="190"/>
      <c r="M75" s="190"/>
      <c r="N75" s="190"/>
      <c r="O75" s="190"/>
      <c r="P75" s="190"/>
      <c r="Q75" s="190"/>
      <c r="R75" s="190"/>
      <c r="S75" s="190"/>
      <c r="T75" s="190"/>
    </row>
    <row r="76">
      <c r="A76" s="190"/>
      <c r="B76" s="190"/>
      <c r="C76" s="190"/>
      <c r="D76" s="190"/>
      <c r="E76" s="190"/>
      <c r="F76" s="190"/>
      <c r="G76" s="358"/>
      <c r="H76" s="358"/>
      <c r="I76" s="358"/>
      <c r="J76" s="358"/>
      <c r="K76" s="190"/>
      <c r="L76" s="190"/>
      <c r="M76" s="190"/>
      <c r="N76" s="190"/>
      <c r="O76" s="190"/>
      <c r="P76" s="190"/>
      <c r="Q76" s="190"/>
      <c r="R76" s="190"/>
      <c r="S76" s="190"/>
      <c r="T76" s="190"/>
    </row>
    <row r="77">
      <c r="A77" s="190"/>
      <c r="B77" s="190"/>
      <c r="C77" s="190"/>
      <c r="D77" s="190"/>
      <c r="E77" s="190"/>
      <c r="F77" s="190"/>
      <c r="G77" s="358"/>
      <c r="H77" s="358"/>
      <c r="I77" s="358"/>
      <c r="J77" s="358"/>
      <c r="K77" s="190"/>
      <c r="L77" s="190"/>
      <c r="M77" s="190"/>
      <c r="N77" s="190"/>
      <c r="O77" s="190"/>
      <c r="P77" s="190"/>
      <c r="Q77" s="190"/>
      <c r="R77" s="190"/>
      <c r="S77" s="190"/>
      <c r="T77" s="190"/>
    </row>
    <row r="78">
      <c r="A78" s="190"/>
      <c r="B78" s="190"/>
      <c r="C78" s="190"/>
      <c r="D78" s="190"/>
      <c r="E78" s="190"/>
      <c r="F78" s="190"/>
      <c r="G78" s="358"/>
      <c r="H78" s="358"/>
      <c r="I78" s="358"/>
      <c r="J78" s="358"/>
      <c r="K78" s="190"/>
      <c r="L78" s="190"/>
      <c r="M78" s="190"/>
      <c r="N78" s="190"/>
      <c r="O78" s="190"/>
      <c r="P78" s="190"/>
      <c r="Q78" s="190"/>
      <c r="R78" s="190"/>
      <c r="S78" s="190"/>
      <c r="T78" s="190"/>
    </row>
    <row r="79">
      <c r="A79" s="190"/>
      <c r="B79" s="190"/>
      <c r="C79" s="190"/>
      <c r="D79" s="190"/>
      <c r="E79" s="190"/>
      <c r="F79" s="190"/>
      <c r="G79" s="358"/>
      <c r="H79" s="358"/>
      <c r="I79" s="358"/>
      <c r="J79" s="358"/>
      <c r="K79" s="190"/>
      <c r="L79" s="190"/>
      <c r="M79" s="190"/>
      <c r="N79" s="190"/>
      <c r="O79" s="190"/>
      <c r="P79" s="190"/>
      <c r="Q79" s="190"/>
      <c r="R79" s="190"/>
      <c r="S79" s="190"/>
      <c r="T79" s="190"/>
    </row>
    <row r="80">
      <c r="A80" s="190"/>
      <c r="B80" s="190"/>
      <c r="C80" s="190"/>
      <c r="D80" s="190"/>
      <c r="E80" s="190"/>
      <c r="F80" s="190"/>
      <c r="G80" s="358"/>
      <c r="H80" s="358"/>
      <c r="I80" s="358"/>
      <c r="J80" s="358"/>
      <c r="K80" s="190"/>
      <c r="L80" s="190"/>
      <c r="M80" s="190"/>
      <c r="N80" s="190"/>
      <c r="O80" s="190"/>
      <c r="P80" s="190"/>
      <c r="Q80" s="190"/>
      <c r="R80" s="190"/>
      <c r="S80" s="190"/>
      <c r="T80" s="190"/>
    </row>
    <row r="81">
      <c r="A81" s="190"/>
      <c r="B81" s="190"/>
      <c r="C81" s="190"/>
      <c r="D81" s="190"/>
      <c r="E81" s="190"/>
      <c r="F81" s="190"/>
      <c r="G81" s="358"/>
      <c r="H81" s="358"/>
      <c r="I81" s="358"/>
      <c r="J81" s="358"/>
      <c r="K81" s="190"/>
      <c r="L81" s="190"/>
      <c r="M81" s="190"/>
      <c r="N81" s="190"/>
      <c r="O81" s="190"/>
      <c r="P81" s="190"/>
      <c r="Q81" s="190"/>
      <c r="R81" s="190"/>
      <c r="S81" s="190"/>
      <c r="T81" s="190"/>
    </row>
    <row r="82">
      <c r="A82" s="190"/>
      <c r="B82" s="190"/>
      <c r="C82" s="190"/>
      <c r="D82" s="190"/>
      <c r="E82" s="190"/>
      <c r="F82" s="190"/>
      <c r="G82" s="358"/>
      <c r="H82" s="358"/>
      <c r="I82" s="358"/>
      <c r="J82" s="358"/>
      <c r="K82" s="190"/>
      <c r="L82" s="190"/>
      <c r="M82" s="190"/>
      <c r="N82" s="190"/>
      <c r="O82" s="190"/>
      <c r="P82" s="190"/>
      <c r="Q82" s="190"/>
      <c r="R82" s="190"/>
      <c r="S82" s="190"/>
      <c r="T82" s="190"/>
    </row>
    <row r="83">
      <c r="A83" s="190"/>
      <c r="B83" s="190"/>
      <c r="C83" s="190"/>
      <c r="D83" s="190"/>
      <c r="E83" s="190"/>
      <c r="F83" s="190"/>
      <c r="G83" s="358"/>
      <c r="H83" s="358"/>
      <c r="I83" s="358"/>
      <c r="J83" s="358"/>
      <c r="K83" s="190"/>
      <c r="L83" s="190"/>
      <c r="M83" s="190"/>
      <c r="N83" s="190"/>
      <c r="O83" s="190"/>
      <c r="P83" s="190"/>
      <c r="Q83" s="190"/>
      <c r="R83" s="190"/>
      <c r="S83" s="190"/>
      <c r="T83" s="190"/>
    </row>
    <row r="84">
      <c r="A84" s="190"/>
      <c r="B84" s="190"/>
      <c r="C84" s="190"/>
      <c r="D84" s="190"/>
      <c r="E84" s="190"/>
      <c r="F84" s="190"/>
      <c r="G84" s="358"/>
      <c r="H84" s="358"/>
      <c r="I84" s="358"/>
      <c r="J84" s="358"/>
      <c r="K84" s="190"/>
      <c r="L84" s="190"/>
      <c r="M84" s="190"/>
      <c r="N84" s="190"/>
      <c r="O84" s="190"/>
      <c r="P84" s="190"/>
      <c r="Q84" s="190"/>
      <c r="R84" s="190"/>
      <c r="S84" s="190"/>
      <c r="T84" s="190"/>
    </row>
    <row r="85">
      <c r="A85" s="190"/>
      <c r="B85" s="190"/>
      <c r="C85" s="190"/>
      <c r="D85" s="190"/>
      <c r="E85" s="190"/>
      <c r="F85" s="190"/>
      <c r="G85" s="358"/>
      <c r="H85" s="358"/>
      <c r="I85" s="358"/>
      <c r="J85" s="358"/>
      <c r="K85" s="190"/>
      <c r="L85" s="190"/>
      <c r="M85" s="190"/>
      <c r="N85" s="190"/>
      <c r="O85" s="190"/>
      <c r="P85" s="190"/>
      <c r="Q85" s="190"/>
      <c r="R85" s="190"/>
      <c r="S85" s="190"/>
      <c r="T85" s="190"/>
    </row>
    <row r="86">
      <c r="A86" s="190"/>
      <c r="B86" s="190"/>
      <c r="C86" s="190"/>
      <c r="D86" s="190"/>
      <c r="E86" s="190"/>
      <c r="F86" s="190"/>
      <c r="G86" s="358"/>
      <c r="H86" s="358"/>
      <c r="I86" s="358"/>
      <c r="J86" s="358"/>
      <c r="K86" s="190"/>
      <c r="L86" s="190"/>
      <c r="M86" s="190"/>
      <c r="N86" s="190"/>
      <c r="O86" s="190"/>
      <c r="P86" s="190"/>
      <c r="Q86" s="190"/>
      <c r="R86" s="190"/>
      <c r="S86" s="190"/>
      <c r="T86" s="190"/>
    </row>
    <row r="87">
      <c r="A87" s="190"/>
      <c r="B87" s="190"/>
      <c r="C87" s="190"/>
      <c r="D87" s="190"/>
      <c r="E87" s="190"/>
      <c r="F87" s="190"/>
      <c r="G87" s="358"/>
      <c r="H87" s="358"/>
      <c r="I87" s="358"/>
      <c r="J87" s="358"/>
      <c r="K87" s="190"/>
      <c r="L87" s="190"/>
      <c r="M87" s="190"/>
      <c r="N87" s="190"/>
      <c r="O87" s="190"/>
      <c r="P87" s="190"/>
      <c r="Q87" s="190"/>
      <c r="R87" s="190"/>
      <c r="S87" s="190"/>
      <c r="T87" s="190"/>
    </row>
    <row r="88">
      <c r="A88" s="190"/>
      <c r="B88" s="190"/>
      <c r="C88" s="190"/>
      <c r="D88" s="190"/>
      <c r="E88" s="190"/>
      <c r="F88" s="190"/>
      <c r="G88" s="358"/>
      <c r="H88" s="358"/>
      <c r="I88" s="358"/>
      <c r="J88" s="358"/>
      <c r="K88" s="190"/>
      <c r="L88" s="190"/>
      <c r="M88" s="190"/>
      <c r="N88" s="190"/>
      <c r="O88" s="190"/>
      <c r="P88" s="190"/>
      <c r="Q88" s="190"/>
      <c r="R88" s="190"/>
      <c r="S88" s="190"/>
      <c r="T88" s="190"/>
    </row>
    <row r="89">
      <c r="A89" s="190"/>
      <c r="B89" s="190"/>
      <c r="C89" s="190"/>
      <c r="D89" s="190"/>
      <c r="E89" s="190"/>
      <c r="F89" s="190"/>
      <c r="G89" s="358"/>
      <c r="H89" s="358"/>
      <c r="I89" s="358"/>
      <c r="J89" s="358"/>
      <c r="K89" s="190"/>
      <c r="L89" s="190"/>
      <c r="M89" s="190"/>
      <c r="N89" s="190"/>
      <c r="O89" s="190"/>
      <c r="P89" s="190"/>
      <c r="Q89" s="190"/>
      <c r="R89" s="190"/>
      <c r="S89" s="190"/>
      <c r="T89" s="190"/>
    </row>
    <row r="90">
      <c r="A90" s="190"/>
      <c r="B90" s="190"/>
      <c r="C90" s="190"/>
      <c r="D90" s="190"/>
      <c r="E90" s="190"/>
      <c r="F90" s="190"/>
      <c r="G90" s="358"/>
      <c r="H90" s="358"/>
      <c r="I90" s="358"/>
      <c r="J90" s="358"/>
      <c r="K90" s="190"/>
      <c r="L90" s="190"/>
      <c r="M90" s="190"/>
      <c r="N90" s="190"/>
      <c r="O90" s="190"/>
      <c r="P90" s="190"/>
      <c r="Q90" s="190"/>
      <c r="R90" s="190"/>
      <c r="S90" s="190"/>
      <c r="T90" s="190"/>
    </row>
    <row r="91">
      <c r="A91" s="190"/>
      <c r="B91" s="190"/>
      <c r="C91" s="190"/>
      <c r="D91" s="190"/>
      <c r="E91" s="190"/>
      <c r="F91" s="190"/>
      <c r="G91" s="358"/>
      <c r="H91" s="358"/>
      <c r="I91" s="358"/>
      <c r="J91" s="358"/>
      <c r="K91" s="190"/>
      <c r="L91" s="190"/>
      <c r="M91" s="190"/>
      <c r="N91" s="190"/>
      <c r="O91" s="190"/>
      <c r="P91" s="190"/>
      <c r="Q91" s="190"/>
      <c r="R91" s="190"/>
      <c r="S91" s="190"/>
      <c r="T91" s="190"/>
    </row>
    <row r="92">
      <c r="A92" s="190"/>
      <c r="B92" s="190"/>
      <c r="C92" s="190"/>
      <c r="D92" s="190"/>
      <c r="E92" s="190"/>
      <c r="F92" s="190"/>
      <c r="G92" s="358"/>
      <c r="H92" s="358"/>
      <c r="I92" s="358"/>
      <c r="J92" s="358"/>
      <c r="K92" s="190"/>
      <c r="L92" s="190"/>
      <c r="M92" s="190"/>
      <c r="N92" s="190"/>
      <c r="O92" s="190"/>
      <c r="P92" s="190"/>
      <c r="Q92" s="190"/>
      <c r="R92" s="190"/>
      <c r="S92" s="190"/>
      <c r="T92" s="190"/>
    </row>
    <row r="93">
      <c r="A93" s="190"/>
      <c r="B93" s="190"/>
      <c r="C93" s="190"/>
      <c r="D93" s="190"/>
      <c r="E93" s="190"/>
      <c r="F93" s="190"/>
      <c r="G93" s="358"/>
      <c r="H93" s="358"/>
      <c r="I93" s="358"/>
      <c r="J93" s="358"/>
      <c r="K93" s="190"/>
      <c r="L93" s="190"/>
      <c r="M93" s="190"/>
      <c r="N93" s="190"/>
      <c r="O93" s="190"/>
      <c r="P93" s="190"/>
      <c r="Q93" s="190"/>
      <c r="R93" s="190"/>
      <c r="S93" s="190"/>
      <c r="T93" s="190"/>
    </row>
    <row r="94">
      <c r="A94" s="190"/>
      <c r="B94" s="190"/>
      <c r="C94" s="190"/>
      <c r="D94" s="190"/>
      <c r="E94" s="190"/>
      <c r="F94" s="190"/>
      <c r="G94" s="358"/>
      <c r="H94" s="358"/>
      <c r="I94" s="358"/>
      <c r="J94" s="358"/>
      <c r="K94" s="190"/>
      <c r="L94" s="190"/>
      <c r="M94" s="190"/>
      <c r="N94" s="190"/>
      <c r="O94" s="190"/>
      <c r="P94" s="190"/>
      <c r="Q94" s="190"/>
      <c r="R94" s="190"/>
      <c r="S94" s="190"/>
      <c r="T94" s="190"/>
    </row>
    <row r="95">
      <c r="A95" s="190"/>
      <c r="B95" s="190"/>
      <c r="C95" s="190"/>
      <c r="D95" s="190"/>
      <c r="E95" s="190"/>
      <c r="F95" s="190"/>
      <c r="G95" s="358"/>
      <c r="H95" s="358"/>
      <c r="I95" s="358"/>
      <c r="J95" s="358"/>
      <c r="K95" s="190"/>
      <c r="L95" s="190"/>
      <c r="M95" s="190"/>
      <c r="N95" s="190"/>
      <c r="O95" s="190"/>
      <c r="P95" s="190"/>
      <c r="Q95" s="190"/>
      <c r="R95" s="190"/>
      <c r="S95" s="190"/>
      <c r="T95" s="190"/>
    </row>
    <row r="96">
      <c r="A96" s="190"/>
      <c r="B96" s="190"/>
      <c r="C96" s="190"/>
      <c r="D96" s="190"/>
      <c r="E96" s="190"/>
      <c r="F96" s="190"/>
      <c r="G96" s="358"/>
      <c r="H96" s="358"/>
      <c r="I96" s="358"/>
      <c r="J96" s="358"/>
      <c r="K96" s="190"/>
      <c r="L96" s="190"/>
      <c r="M96" s="190"/>
      <c r="N96" s="190"/>
      <c r="O96" s="190"/>
      <c r="P96" s="190"/>
      <c r="Q96" s="190"/>
      <c r="R96" s="190"/>
      <c r="S96" s="190"/>
      <c r="T96" s="190"/>
    </row>
    <row r="97">
      <c r="A97" s="190"/>
      <c r="B97" s="190"/>
      <c r="C97" s="190"/>
      <c r="D97" s="190"/>
      <c r="E97" s="190"/>
      <c r="F97" s="190"/>
      <c r="G97" s="358"/>
      <c r="H97" s="358"/>
      <c r="I97" s="358"/>
      <c r="J97" s="358"/>
      <c r="K97" s="190"/>
      <c r="L97" s="190"/>
      <c r="M97" s="190"/>
      <c r="N97" s="190"/>
      <c r="O97" s="190"/>
      <c r="P97" s="190"/>
      <c r="Q97" s="190"/>
      <c r="R97" s="190"/>
      <c r="S97" s="190"/>
      <c r="T97" s="190"/>
    </row>
    <row r="98">
      <c r="A98" s="190"/>
      <c r="B98" s="190"/>
      <c r="C98" s="190"/>
      <c r="D98" s="190"/>
      <c r="E98" s="190"/>
      <c r="F98" s="190"/>
      <c r="G98" s="358"/>
      <c r="H98" s="358"/>
      <c r="I98" s="358"/>
      <c r="J98" s="358"/>
      <c r="K98" s="190"/>
      <c r="L98" s="190"/>
      <c r="M98" s="190"/>
      <c r="N98" s="190"/>
      <c r="O98" s="190"/>
      <c r="P98" s="190"/>
      <c r="Q98" s="190"/>
      <c r="R98" s="190"/>
      <c r="S98" s="190"/>
      <c r="T98" s="190"/>
    </row>
    <row r="99">
      <c r="A99" s="190"/>
      <c r="B99" s="190"/>
      <c r="C99" s="190"/>
      <c r="D99" s="190"/>
      <c r="E99" s="190"/>
      <c r="F99" s="190"/>
      <c r="G99" s="358"/>
      <c r="H99" s="358"/>
      <c r="I99" s="358"/>
      <c r="J99" s="358"/>
      <c r="K99" s="190"/>
      <c r="L99" s="190"/>
      <c r="M99" s="190"/>
      <c r="N99" s="190"/>
      <c r="O99" s="190"/>
      <c r="P99" s="190"/>
      <c r="Q99" s="190"/>
      <c r="R99" s="190"/>
      <c r="S99" s="190"/>
      <c r="T99" s="190"/>
    </row>
    <row r="100">
      <c r="A100" s="190"/>
      <c r="B100" s="190"/>
      <c r="C100" s="190"/>
      <c r="D100" s="190"/>
      <c r="E100" s="190"/>
      <c r="F100" s="190"/>
      <c r="G100" s="358"/>
      <c r="H100" s="358"/>
      <c r="I100" s="358"/>
      <c r="J100" s="358"/>
      <c r="K100" s="190"/>
      <c r="L100" s="190"/>
      <c r="M100" s="190"/>
      <c r="N100" s="190"/>
      <c r="O100" s="190"/>
      <c r="P100" s="190"/>
      <c r="Q100" s="190"/>
      <c r="R100" s="190"/>
      <c r="S100" s="190"/>
      <c r="T100" s="190"/>
    </row>
    <row r="101">
      <c r="A101" s="190"/>
      <c r="B101" s="190"/>
      <c r="C101" s="190"/>
      <c r="D101" s="190"/>
      <c r="E101" s="190"/>
      <c r="F101" s="190"/>
      <c r="G101" s="358"/>
      <c r="H101" s="358"/>
      <c r="I101" s="358"/>
      <c r="J101" s="358"/>
      <c r="K101" s="190"/>
      <c r="L101" s="190"/>
      <c r="M101" s="190"/>
      <c r="N101" s="190"/>
      <c r="O101" s="190"/>
      <c r="P101" s="190"/>
      <c r="Q101" s="190"/>
      <c r="R101" s="190"/>
      <c r="S101" s="190"/>
      <c r="T101" s="190"/>
    </row>
    <row r="102">
      <c r="A102" s="190"/>
      <c r="B102" s="190"/>
      <c r="C102" s="190"/>
      <c r="D102" s="190"/>
      <c r="E102" s="190"/>
      <c r="F102" s="190"/>
      <c r="G102" s="358"/>
      <c r="H102" s="358"/>
      <c r="I102" s="358"/>
      <c r="J102" s="358"/>
      <c r="K102" s="190"/>
      <c r="L102" s="190"/>
      <c r="M102" s="190"/>
      <c r="N102" s="190"/>
      <c r="O102" s="190"/>
      <c r="P102" s="190"/>
      <c r="Q102" s="190"/>
      <c r="R102" s="190"/>
      <c r="S102" s="190"/>
      <c r="T102" s="190"/>
    </row>
    <row r="103">
      <c r="A103" s="190"/>
      <c r="B103" s="190"/>
      <c r="C103" s="190"/>
      <c r="D103" s="190"/>
      <c r="E103" s="190"/>
      <c r="F103" s="190"/>
      <c r="G103" s="358"/>
      <c r="H103" s="358"/>
      <c r="I103" s="358"/>
      <c r="J103" s="358"/>
      <c r="K103" s="190"/>
      <c r="L103" s="190"/>
      <c r="M103" s="190"/>
      <c r="N103" s="190"/>
      <c r="O103" s="190"/>
      <c r="P103" s="190"/>
      <c r="Q103" s="190"/>
      <c r="R103" s="190"/>
      <c r="S103" s="190"/>
      <c r="T103" s="190"/>
    </row>
    <row r="104">
      <c r="A104" s="190"/>
      <c r="B104" s="190"/>
      <c r="C104" s="190"/>
      <c r="D104" s="190"/>
      <c r="E104" s="190"/>
      <c r="F104" s="190"/>
      <c r="G104" s="358"/>
      <c r="H104" s="358"/>
      <c r="I104" s="358"/>
      <c r="J104" s="358"/>
      <c r="K104" s="190"/>
      <c r="L104" s="190"/>
      <c r="M104" s="190"/>
      <c r="N104" s="190"/>
      <c r="O104" s="190"/>
      <c r="P104" s="190"/>
      <c r="Q104" s="190"/>
      <c r="R104" s="190"/>
      <c r="S104" s="190"/>
      <c r="T104" s="190"/>
    </row>
    <row r="105">
      <c r="A105" s="190"/>
      <c r="B105" s="190"/>
      <c r="C105" s="190"/>
      <c r="D105" s="190"/>
      <c r="E105" s="190"/>
      <c r="F105" s="190"/>
      <c r="G105" s="358"/>
      <c r="H105" s="358"/>
      <c r="I105" s="358"/>
      <c r="J105" s="358"/>
      <c r="K105" s="190"/>
      <c r="L105" s="190"/>
      <c r="M105" s="190"/>
      <c r="N105" s="190"/>
      <c r="O105" s="190"/>
      <c r="P105" s="190"/>
      <c r="Q105" s="190"/>
      <c r="R105" s="190"/>
      <c r="S105" s="190"/>
      <c r="T105" s="190"/>
    </row>
    <row r="106">
      <c r="A106" s="190"/>
      <c r="B106" s="190"/>
      <c r="C106" s="190"/>
      <c r="D106" s="190"/>
      <c r="E106" s="190"/>
      <c r="F106" s="190"/>
      <c r="G106" s="358"/>
      <c r="H106" s="358"/>
      <c r="I106" s="358"/>
      <c r="J106" s="358"/>
      <c r="K106" s="190"/>
      <c r="L106" s="190"/>
      <c r="M106" s="190"/>
      <c r="N106" s="190"/>
      <c r="O106" s="190"/>
      <c r="P106" s="190"/>
      <c r="Q106" s="190"/>
      <c r="R106" s="190"/>
      <c r="S106" s="190"/>
      <c r="T106" s="190"/>
    </row>
    <row r="107">
      <c r="A107" s="190"/>
      <c r="B107" s="190"/>
      <c r="C107" s="190"/>
      <c r="D107" s="190"/>
      <c r="E107" s="190"/>
      <c r="F107" s="190"/>
      <c r="G107" s="358"/>
      <c r="H107" s="358"/>
      <c r="I107" s="358"/>
      <c r="J107" s="358"/>
      <c r="K107" s="190"/>
      <c r="L107" s="190"/>
      <c r="M107" s="190"/>
      <c r="N107" s="190"/>
      <c r="O107" s="190"/>
      <c r="P107" s="190"/>
      <c r="Q107" s="190"/>
      <c r="R107" s="190"/>
      <c r="S107" s="190"/>
      <c r="T107" s="190"/>
    </row>
    <row r="108">
      <c r="A108" s="190"/>
      <c r="B108" s="190"/>
      <c r="C108" s="190"/>
      <c r="D108" s="190"/>
      <c r="E108" s="190"/>
      <c r="F108" s="190"/>
      <c r="G108" s="358"/>
      <c r="H108" s="358"/>
      <c r="I108" s="358"/>
      <c r="J108" s="358"/>
      <c r="K108" s="190"/>
      <c r="L108" s="190"/>
      <c r="M108" s="190"/>
      <c r="N108" s="190"/>
      <c r="O108" s="190"/>
      <c r="P108" s="190"/>
      <c r="Q108" s="190"/>
      <c r="R108" s="190"/>
      <c r="S108" s="190"/>
      <c r="T108" s="190"/>
    </row>
    <row r="109">
      <c r="A109" s="190"/>
      <c r="B109" s="190"/>
      <c r="C109" s="190"/>
      <c r="D109" s="190"/>
      <c r="E109" s="190"/>
      <c r="F109" s="190"/>
      <c r="G109" s="358"/>
      <c r="H109" s="358"/>
      <c r="I109" s="358"/>
      <c r="J109" s="358"/>
      <c r="K109" s="190"/>
      <c r="L109" s="190"/>
      <c r="M109" s="190"/>
      <c r="N109" s="190"/>
      <c r="O109" s="190"/>
      <c r="P109" s="190"/>
      <c r="Q109" s="190"/>
      <c r="R109" s="190"/>
      <c r="S109" s="190"/>
      <c r="T109" s="190"/>
    </row>
    <row r="110">
      <c r="A110" s="190"/>
      <c r="B110" s="190"/>
      <c r="C110" s="190"/>
      <c r="D110" s="190"/>
      <c r="E110" s="190"/>
      <c r="F110" s="190"/>
      <c r="G110" s="358"/>
      <c r="H110" s="358"/>
      <c r="I110" s="358"/>
      <c r="J110" s="358"/>
      <c r="K110" s="190"/>
      <c r="L110" s="190"/>
      <c r="M110" s="190"/>
      <c r="N110" s="190"/>
      <c r="O110" s="190"/>
      <c r="P110" s="190"/>
      <c r="Q110" s="190"/>
      <c r="R110" s="190"/>
      <c r="S110" s="190"/>
      <c r="T110" s="190"/>
    </row>
    <row r="111">
      <c r="A111" s="190"/>
      <c r="B111" s="190"/>
      <c r="C111" s="190"/>
      <c r="D111" s="190"/>
      <c r="E111" s="190"/>
      <c r="F111" s="190"/>
      <c r="G111" s="358"/>
      <c r="H111" s="358"/>
      <c r="I111" s="358"/>
      <c r="J111" s="358"/>
      <c r="K111" s="190"/>
      <c r="L111" s="190"/>
      <c r="M111" s="190"/>
      <c r="N111" s="190"/>
      <c r="O111" s="190"/>
      <c r="P111" s="190"/>
      <c r="Q111" s="190"/>
      <c r="R111" s="190"/>
      <c r="S111" s="190"/>
      <c r="T111" s="190"/>
    </row>
    <row r="112">
      <c r="A112" s="190"/>
      <c r="B112" s="190"/>
      <c r="C112" s="190"/>
      <c r="D112" s="190"/>
      <c r="E112" s="190"/>
      <c r="F112" s="190"/>
      <c r="G112" s="358"/>
      <c r="H112" s="358"/>
      <c r="I112" s="358"/>
      <c r="J112" s="358"/>
      <c r="K112" s="190"/>
      <c r="L112" s="190"/>
      <c r="M112" s="190"/>
      <c r="N112" s="190"/>
      <c r="O112" s="190"/>
      <c r="P112" s="190"/>
      <c r="Q112" s="190"/>
      <c r="R112" s="190"/>
      <c r="S112" s="190"/>
      <c r="T112" s="190"/>
    </row>
    <row r="113">
      <c r="A113" s="190"/>
      <c r="B113" s="190"/>
      <c r="C113" s="190"/>
      <c r="D113" s="190"/>
      <c r="E113" s="190"/>
      <c r="F113" s="190"/>
      <c r="G113" s="358"/>
      <c r="H113" s="358"/>
      <c r="I113" s="358"/>
      <c r="J113" s="358"/>
      <c r="K113" s="190"/>
      <c r="L113" s="190"/>
      <c r="M113" s="190"/>
      <c r="N113" s="190"/>
      <c r="O113" s="190"/>
      <c r="P113" s="190"/>
      <c r="Q113" s="190"/>
      <c r="R113" s="190"/>
      <c r="S113" s="190"/>
      <c r="T113" s="190"/>
    </row>
    <row r="114">
      <c r="A114" s="190"/>
      <c r="B114" s="190"/>
      <c r="C114" s="190"/>
      <c r="D114" s="190"/>
      <c r="E114" s="190"/>
      <c r="F114" s="190"/>
      <c r="G114" s="358"/>
      <c r="H114" s="358"/>
      <c r="I114" s="358"/>
      <c r="J114" s="358"/>
      <c r="K114" s="190"/>
      <c r="L114" s="190"/>
      <c r="M114" s="190"/>
      <c r="N114" s="190"/>
      <c r="O114" s="190"/>
      <c r="P114" s="190"/>
      <c r="Q114" s="190"/>
      <c r="R114" s="190"/>
      <c r="S114" s="190"/>
      <c r="T114" s="190"/>
    </row>
    <row r="115">
      <c r="A115" s="190"/>
      <c r="B115" s="190"/>
      <c r="C115" s="190"/>
      <c r="D115" s="190"/>
      <c r="E115" s="190"/>
      <c r="F115" s="190"/>
      <c r="G115" s="358"/>
      <c r="H115" s="358"/>
      <c r="I115" s="358"/>
      <c r="J115" s="358"/>
      <c r="K115" s="190"/>
      <c r="L115" s="190"/>
      <c r="M115" s="190"/>
      <c r="N115" s="190"/>
      <c r="O115" s="190"/>
      <c r="P115" s="190"/>
      <c r="Q115" s="190"/>
      <c r="R115" s="190"/>
      <c r="S115" s="190"/>
      <c r="T115" s="190"/>
    </row>
    <row r="116">
      <c r="A116" s="190"/>
      <c r="B116" s="190"/>
      <c r="C116" s="190"/>
      <c r="D116" s="190"/>
      <c r="E116" s="190"/>
      <c r="F116" s="190"/>
      <c r="G116" s="358"/>
      <c r="H116" s="358"/>
      <c r="I116" s="358"/>
      <c r="J116" s="358"/>
      <c r="K116" s="190"/>
      <c r="L116" s="190"/>
      <c r="M116" s="190"/>
      <c r="N116" s="190"/>
      <c r="O116" s="190"/>
      <c r="P116" s="190"/>
      <c r="Q116" s="190"/>
      <c r="R116" s="190"/>
      <c r="S116" s="190"/>
      <c r="T116" s="190"/>
    </row>
    <row r="117">
      <c r="A117" s="190"/>
      <c r="B117" s="190"/>
      <c r="C117" s="190"/>
      <c r="D117" s="190"/>
      <c r="E117" s="190"/>
      <c r="F117" s="190"/>
      <c r="G117" s="358"/>
      <c r="H117" s="358"/>
      <c r="I117" s="358"/>
      <c r="J117" s="358"/>
      <c r="K117" s="190"/>
      <c r="L117" s="190"/>
      <c r="M117" s="190"/>
      <c r="N117" s="190"/>
      <c r="O117" s="190"/>
      <c r="P117" s="190"/>
      <c r="Q117" s="190"/>
      <c r="R117" s="190"/>
      <c r="S117" s="190"/>
      <c r="T117" s="190"/>
    </row>
    <row r="118">
      <c r="A118" s="190"/>
      <c r="B118" s="190"/>
      <c r="C118" s="190"/>
      <c r="D118" s="190"/>
      <c r="E118" s="190"/>
      <c r="F118" s="190"/>
      <c r="G118" s="358"/>
      <c r="H118" s="358"/>
      <c r="I118" s="358"/>
      <c r="J118" s="358"/>
      <c r="K118" s="190"/>
      <c r="L118" s="190"/>
      <c r="M118" s="190"/>
      <c r="N118" s="190"/>
      <c r="O118" s="190"/>
      <c r="P118" s="190"/>
      <c r="Q118" s="190"/>
      <c r="R118" s="190"/>
      <c r="S118" s="190"/>
      <c r="T118" s="190"/>
    </row>
    <row r="119">
      <c r="A119" s="190"/>
      <c r="B119" s="190"/>
      <c r="C119" s="190"/>
      <c r="D119" s="190"/>
      <c r="E119" s="190"/>
      <c r="F119" s="190"/>
      <c r="G119" s="358"/>
      <c r="H119" s="358"/>
      <c r="I119" s="358"/>
      <c r="J119" s="358"/>
      <c r="K119" s="190"/>
      <c r="L119" s="190"/>
      <c r="M119" s="190"/>
      <c r="N119" s="190"/>
      <c r="O119" s="190"/>
      <c r="P119" s="190"/>
      <c r="Q119" s="190"/>
      <c r="R119" s="190"/>
      <c r="S119" s="190"/>
      <c r="T119" s="190"/>
    </row>
    <row r="120">
      <c r="A120" s="190"/>
      <c r="B120" s="190"/>
      <c r="C120" s="190"/>
      <c r="D120" s="190"/>
      <c r="E120" s="190"/>
      <c r="F120" s="190"/>
      <c r="G120" s="358"/>
      <c r="H120" s="358"/>
      <c r="I120" s="358"/>
      <c r="J120" s="358"/>
      <c r="K120" s="190"/>
      <c r="L120" s="190"/>
      <c r="M120" s="190"/>
      <c r="N120" s="190"/>
      <c r="O120" s="190"/>
      <c r="P120" s="190"/>
      <c r="Q120" s="190"/>
      <c r="R120" s="190"/>
      <c r="S120" s="190"/>
      <c r="T120" s="190"/>
    </row>
    <row r="121">
      <c r="A121" s="190"/>
      <c r="B121" s="190"/>
      <c r="C121" s="190"/>
      <c r="D121" s="190"/>
      <c r="E121" s="190"/>
      <c r="F121" s="190"/>
      <c r="G121" s="358"/>
      <c r="H121" s="358"/>
      <c r="I121" s="358"/>
      <c r="J121" s="358"/>
      <c r="K121" s="190"/>
      <c r="L121" s="190"/>
      <c r="M121" s="190"/>
      <c r="N121" s="190"/>
      <c r="O121" s="190"/>
      <c r="P121" s="190"/>
      <c r="Q121" s="190"/>
      <c r="R121" s="190"/>
      <c r="S121" s="190"/>
      <c r="T121" s="190"/>
    </row>
    <row r="122">
      <c r="A122" s="190"/>
      <c r="B122" s="190"/>
      <c r="C122" s="190"/>
      <c r="D122" s="190"/>
      <c r="E122" s="190"/>
      <c r="F122" s="190"/>
      <c r="G122" s="358"/>
      <c r="H122" s="358"/>
      <c r="I122" s="358"/>
      <c r="J122" s="358"/>
      <c r="K122" s="190"/>
      <c r="L122" s="190"/>
      <c r="M122" s="190"/>
      <c r="N122" s="190"/>
      <c r="O122" s="190"/>
      <c r="P122" s="190"/>
      <c r="Q122" s="190"/>
      <c r="R122" s="190"/>
      <c r="S122" s="190"/>
      <c r="T122" s="190"/>
    </row>
    <row r="123">
      <c r="A123" s="190"/>
      <c r="B123" s="190"/>
      <c r="C123" s="190"/>
      <c r="D123" s="190"/>
      <c r="E123" s="190"/>
      <c r="F123" s="190"/>
      <c r="G123" s="358"/>
      <c r="H123" s="358"/>
      <c r="I123" s="358"/>
      <c r="J123" s="358"/>
      <c r="K123" s="190"/>
      <c r="L123" s="190"/>
      <c r="M123" s="190"/>
      <c r="N123" s="190"/>
      <c r="O123" s="190"/>
      <c r="P123" s="190"/>
      <c r="Q123" s="190"/>
      <c r="R123" s="190"/>
      <c r="S123" s="190"/>
      <c r="T123" s="190"/>
    </row>
    <row r="124">
      <c r="A124" s="190"/>
      <c r="B124" s="190"/>
      <c r="C124" s="190"/>
      <c r="D124" s="190"/>
      <c r="E124" s="190"/>
      <c r="F124" s="190"/>
      <c r="G124" s="358"/>
      <c r="H124" s="358"/>
      <c r="I124" s="358"/>
      <c r="J124" s="358"/>
      <c r="K124" s="190"/>
      <c r="L124" s="190"/>
      <c r="M124" s="190"/>
      <c r="N124" s="190"/>
      <c r="O124" s="190"/>
      <c r="P124" s="190"/>
      <c r="Q124" s="190"/>
      <c r="R124" s="190"/>
      <c r="S124" s="190"/>
      <c r="T124" s="190"/>
    </row>
    <row r="125">
      <c r="A125" s="190"/>
      <c r="B125" s="190"/>
      <c r="C125" s="190"/>
      <c r="D125" s="190"/>
      <c r="E125" s="190"/>
      <c r="F125" s="190"/>
      <c r="G125" s="358"/>
      <c r="H125" s="358"/>
      <c r="I125" s="358"/>
      <c r="J125" s="358"/>
      <c r="K125" s="190"/>
      <c r="L125" s="190"/>
      <c r="M125" s="190"/>
      <c r="N125" s="190"/>
      <c r="O125" s="190"/>
      <c r="P125" s="190"/>
      <c r="Q125" s="190"/>
      <c r="R125" s="190"/>
      <c r="S125" s="190"/>
      <c r="T125" s="190"/>
    </row>
    <row r="126">
      <c r="A126" s="190"/>
      <c r="B126" s="190"/>
      <c r="C126" s="190"/>
      <c r="D126" s="190"/>
      <c r="E126" s="190"/>
      <c r="F126" s="190"/>
      <c r="G126" s="358"/>
      <c r="H126" s="358"/>
      <c r="I126" s="358"/>
      <c r="J126" s="358"/>
      <c r="K126" s="190"/>
      <c r="L126" s="190"/>
      <c r="M126" s="190"/>
      <c r="N126" s="190"/>
      <c r="O126" s="190"/>
      <c r="P126" s="190"/>
      <c r="Q126" s="190"/>
      <c r="R126" s="190"/>
      <c r="S126" s="190"/>
      <c r="T126" s="190"/>
    </row>
    <row r="127">
      <c r="A127" s="190"/>
      <c r="B127" s="190"/>
      <c r="C127" s="190"/>
      <c r="D127" s="190"/>
      <c r="E127" s="190"/>
      <c r="F127" s="190"/>
      <c r="G127" s="358"/>
      <c r="H127" s="358"/>
      <c r="I127" s="358"/>
      <c r="J127" s="358"/>
      <c r="K127" s="190"/>
      <c r="L127" s="190"/>
      <c r="M127" s="190"/>
      <c r="N127" s="190"/>
      <c r="O127" s="190"/>
      <c r="P127" s="190"/>
      <c r="Q127" s="190"/>
      <c r="R127" s="190"/>
      <c r="S127" s="190"/>
      <c r="T127" s="190"/>
    </row>
    <row r="128">
      <c r="A128" s="190"/>
      <c r="B128" s="190"/>
      <c r="C128" s="190"/>
      <c r="D128" s="190"/>
      <c r="E128" s="190"/>
      <c r="F128" s="190"/>
      <c r="G128" s="358"/>
      <c r="H128" s="358"/>
      <c r="I128" s="358"/>
      <c r="J128" s="358"/>
      <c r="K128" s="190"/>
      <c r="L128" s="190"/>
      <c r="M128" s="190"/>
      <c r="N128" s="190"/>
      <c r="O128" s="190"/>
      <c r="P128" s="190"/>
      <c r="Q128" s="190"/>
      <c r="R128" s="190"/>
      <c r="S128" s="190"/>
      <c r="T128" s="190"/>
    </row>
    <row r="129">
      <c r="A129" s="190"/>
      <c r="B129" s="190"/>
      <c r="C129" s="190"/>
      <c r="D129" s="190"/>
      <c r="E129" s="190"/>
      <c r="F129" s="190"/>
      <c r="G129" s="358"/>
      <c r="H129" s="358"/>
      <c r="I129" s="358"/>
      <c r="J129" s="358"/>
      <c r="K129" s="190"/>
      <c r="L129" s="190"/>
      <c r="M129" s="190"/>
      <c r="N129" s="190"/>
      <c r="O129" s="190"/>
      <c r="P129" s="190"/>
      <c r="Q129" s="190"/>
      <c r="R129" s="190"/>
      <c r="S129" s="190"/>
      <c r="T129" s="190"/>
    </row>
    <row r="130">
      <c r="A130" s="190"/>
      <c r="B130" s="190"/>
      <c r="C130" s="190"/>
      <c r="D130" s="190"/>
      <c r="E130" s="190"/>
      <c r="F130" s="190"/>
      <c r="G130" s="358"/>
      <c r="H130" s="358"/>
      <c r="I130" s="358"/>
      <c r="J130" s="358"/>
      <c r="K130" s="190"/>
      <c r="L130" s="190"/>
      <c r="M130" s="190"/>
      <c r="N130" s="190"/>
      <c r="O130" s="190"/>
      <c r="P130" s="190"/>
      <c r="Q130" s="190"/>
      <c r="R130" s="190"/>
      <c r="S130" s="190"/>
      <c r="T130" s="190"/>
    </row>
    <row r="131">
      <c r="A131" s="190"/>
      <c r="B131" s="190"/>
      <c r="C131" s="190"/>
      <c r="D131" s="190"/>
      <c r="E131" s="190"/>
      <c r="F131" s="190"/>
      <c r="G131" s="358"/>
      <c r="H131" s="358"/>
      <c r="I131" s="358"/>
      <c r="J131" s="358"/>
      <c r="K131" s="190"/>
      <c r="L131" s="190"/>
      <c r="M131" s="190"/>
      <c r="N131" s="190"/>
      <c r="O131" s="190"/>
      <c r="P131" s="190"/>
      <c r="Q131" s="190"/>
      <c r="R131" s="190"/>
      <c r="S131" s="190"/>
      <c r="T131" s="190"/>
    </row>
    <row r="132">
      <c r="A132" s="190"/>
      <c r="B132" s="190"/>
      <c r="C132" s="190"/>
      <c r="D132" s="190"/>
      <c r="E132" s="190"/>
      <c r="F132" s="190"/>
      <c r="G132" s="358"/>
      <c r="H132" s="358"/>
      <c r="I132" s="358"/>
      <c r="J132" s="358"/>
      <c r="K132" s="190"/>
      <c r="L132" s="190"/>
      <c r="M132" s="190"/>
      <c r="N132" s="190"/>
      <c r="O132" s="190"/>
      <c r="P132" s="190"/>
      <c r="Q132" s="190"/>
      <c r="R132" s="190"/>
      <c r="S132" s="190"/>
      <c r="T132" s="190"/>
    </row>
    <row r="133">
      <c r="A133" s="190"/>
      <c r="B133" s="190"/>
      <c r="C133" s="190"/>
      <c r="D133" s="190"/>
      <c r="E133" s="190"/>
      <c r="F133" s="190"/>
      <c r="G133" s="358"/>
      <c r="H133" s="358"/>
      <c r="I133" s="358"/>
      <c r="J133" s="358"/>
      <c r="K133" s="190"/>
      <c r="L133" s="190"/>
      <c r="M133" s="190"/>
      <c r="N133" s="190"/>
      <c r="O133" s="190"/>
      <c r="P133" s="190"/>
      <c r="Q133" s="190"/>
      <c r="R133" s="190"/>
      <c r="S133" s="190"/>
      <c r="T133" s="190"/>
    </row>
    <row r="134">
      <c r="A134" s="190"/>
      <c r="B134" s="190"/>
      <c r="C134" s="190"/>
      <c r="D134" s="190"/>
      <c r="E134" s="190"/>
      <c r="F134" s="190"/>
      <c r="G134" s="358"/>
      <c r="H134" s="358"/>
      <c r="I134" s="358"/>
      <c r="J134" s="358"/>
      <c r="K134" s="190"/>
      <c r="L134" s="190"/>
      <c r="M134" s="190"/>
      <c r="N134" s="190"/>
      <c r="O134" s="190"/>
      <c r="P134" s="190"/>
      <c r="Q134" s="190"/>
      <c r="R134" s="190"/>
      <c r="S134" s="190"/>
      <c r="T134" s="190"/>
    </row>
    <row r="135">
      <c r="A135" s="190"/>
      <c r="B135" s="190"/>
      <c r="C135" s="190"/>
      <c r="D135" s="190"/>
      <c r="E135" s="190"/>
      <c r="F135" s="190"/>
      <c r="G135" s="358"/>
      <c r="H135" s="358"/>
      <c r="I135" s="358"/>
      <c r="J135" s="358"/>
      <c r="K135" s="190"/>
      <c r="L135" s="190"/>
      <c r="M135" s="190"/>
      <c r="N135" s="190"/>
      <c r="O135" s="190"/>
      <c r="P135" s="190"/>
      <c r="Q135" s="190"/>
      <c r="R135" s="190"/>
      <c r="S135" s="190"/>
      <c r="T135" s="190"/>
    </row>
    <row r="136">
      <c r="A136" s="190"/>
      <c r="B136" s="190"/>
      <c r="C136" s="190"/>
      <c r="D136" s="190"/>
      <c r="E136" s="190"/>
      <c r="F136" s="190"/>
      <c r="G136" s="358"/>
      <c r="H136" s="358"/>
      <c r="I136" s="358"/>
      <c r="J136" s="358"/>
      <c r="K136" s="190"/>
      <c r="L136" s="190"/>
      <c r="M136" s="190"/>
      <c r="N136" s="190"/>
      <c r="O136" s="190"/>
      <c r="P136" s="190"/>
      <c r="Q136" s="190"/>
      <c r="R136" s="190"/>
      <c r="S136" s="190"/>
      <c r="T136" s="190"/>
    </row>
    <row r="137">
      <c r="A137" s="190"/>
      <c r="B137" s="190"/>
      <c r="C137" s="190"/>
      <c r="D137" s="190"/>
      <c r="E137" s="190"/>
      <c r="F137" s="190"/>
      <c r="G137" s="358"/>
      <c r="H137" s="358"/>
      <c r="I137" s="358"/>
      <c r="J137" s="358"/>
      <c r="K137" s="190"/>
      <c r="L137" s="190"/>
      <c r="M137" s="190"/>
      <c r="N137" s="190"/>
      <c r="O137" s="190"/>
      <c r="P137" s="190"/>
      <c r="Q137" s="190"/>
      <c r="R137" s="190"/>
      <c r="S137" s="190"/>
      <c r="T137" s="190"/>
    </row>
    <row r="138">
      <c r="A138" s="190"/>
      <c r="B138" s="190"/>
      <c r="C138" s="190"/>
      <c r="D138" s="190"/>
      <c r="E138" s="190"/>
      <c r="F138" s="190"/>
      <c r="G138" s="358"/>
      <c r="H138" s="358"/>
      <c r="I138" s="358"/>
      <c r="J138" s="358"/>
      <c r="K138" s="190"/>
      <c r="L138" s="190"/>
      <c r="M138" s="190"/>
      <c r="N138" s="190"/>
      <c r="O138" s="190"/>
      <c r="P138" s="190"/>
      <c r="Q138" s="190"/>
      <c r="R138" s="190"/>
      <c r="S138" s="190"/>
      <c r="T138" s="190"/>
    </row>
    <row r="139">
      <c r="A139" s="190"/>
      <c r="B139" s="190"/>
      <c r="C139" s="190"/>
      <c r="D139" s="190"/>
      <c r="E139" s="190"/>
      <c r="F139" s="190"/>
      <c r="G139" s="358"/>
      <c r="H139" s="358"/>
      <c r="I139" s="358"/>
      <c r="J139" s="358"/>
      <c r="K139" s="190"/>
      <c r="L139" s="190"/>
      <c r="M139" s="190"/>
      <c r="N139" s="190"/>
      <c r="O139" s="190"/>
      <c r="P139" s="190"/>
      <c r="Q139" s="190"/>
      <c r="R139" s="190"/>
      <c r="S139" s="190"/>
      <c r="T139" s="190"/>
    </row>
    <row r="140">
      <c r="A140" s="190"/>
      <c r="B140" s="190"/>
      <c r="C140" s="190"/>
      <c r="D140" s="190"/>
      <c r="E140" s="190"/>
      <c r="F140" s="190"/>
      <c r="G140" s="358"/>
      <c r="H140" s="358"/>
      <c r="I140" s="358"/>
      <c r="J140" s="358"/>
      <c r="K140" s="190"/>
      <c r="L140" s="190"/>
      <c r="M140" s="190"/>
      <c r="N140" s="190"/>
      <c r="O140" s="190"/>
      <c r="P140" s="190"/>
      <c r="Q140" s="190"/>
      <c r="R140" s="190"/>
      <c r="S140" s="190"/>
      <c r="T140" s="190"/>
    </row>
    <row r="141">
      <c r="A141" s="190"/>
      <c r="B141" s="190"/>
      <c r="C141" s="190"/>
      <c r="D141" s="190"/>
      <c r="E141" s="190"/>
      <c r="F141" s="190"/>
      <c r="G141" s="358"/>
      <c r="H141" s="358"/>
      <c r="I141" s="358"/>
      <c r="J141" s="358"/>
      <c r="K141" s="190"/>
      <c r="L141" s="190"/>
      <c r="M141" s="190"/>
      <c r="N141" s="190"/>
      <c r="O141" s="190"/>
      <c r="P141" s="190"/>
      <c r="Q141" s="190"/>
      <c r="R141" s="190"/>
      <c r="S141" s="190"/>
      <c r="T141" s="190"/>
    </row>
    <row r="142">
      <c r="A142" s="190"/>
      <c r="B142" s="190"/>
      <c r="C142" s="190"/>
      <c r="D142" s="190"/>
      <c r="E142" s="190"/>
      <c r="F142" s="190"/>
      <c r="G142" s="358"/>
      <c r="H142" s="358"/>
      <c r="I142" s="358"/>
      <c r="J142" s="358"/>
      <c r="K142" s="190"/>
      <c r="L142" s="190"/>
      <c r="M142" s="190"/>
      <c r="N142" s="190"/>
      <c r="O142" s="190"/>
      <c r="P142" s="190"/>
      <c r="Q142" s="190"/>
      <c r="R142" s="190"/>
      <c r="S142" s="190"/>
      <c r="T142" s="190"/>
    </row>
    <row r="143">
      <c r="A143" s="190"/>
      <c r="B143" s="190"/>
      <c r="C143" s="190"/>
      <c r="D143" s="190"/>
      <c r="E143" s="190"/>
      <c r="F143" s="190"/>
      <c r="G143" s="358"/>
      <c r="H143" s="358"/>
      <c r="I143" s="358"/>
      <c r="J143" s="358"/>
      <c r="K143" s="190"/>
      <c r="L143" s="190"/>
      <c r="M143" s="190"/>
      <c r="N143" s="190"/>
      <c r="O143" s="190"/>
      <c r="P143" s="190"/>
      <c r="Q143" s="190"/>
      <c r="R143" s="190"/>
      <c r="S143" s="190"/>
      <c r="T143" s="190"/>
    </row>
    <row r="144">
      <c r="A144" s="190"/>
      <c r="B144" s="190"/>
      <c r="C144" s="190"/>
      <c r="D144" s="190"/>
      <c r="E144" s="190"/>
      <c r="F144" s="190"/>
      <c r="G144" s="358"/>
      <c r="H144" s="358"/>
      <c r="I144" s="358"/>
      <c r="J144" s="358"/>
      <c r="K144" s="190"/>
      <c r="L144" s="190"/>
      <c r="M144" s="190"/>
      <c r="N144" s="190"/>
      <c r="O144" s="190"/>
      <c r="P144" s="190"/>
      <c r="Q144" s="190"/>
      <c r="R144" s="190"/>
      <c r="S144" s="190"/>
      <c r="T144" s="190"/>
    </row>
    <row r="145">
      <c r="A145" s="190"/>
      <c r="B145" s="190"/>
      <c r="C145" s="190"/>
      <c r="D145" s="190"/>
      <c r="E145" s="190"/>
      <c r="F145" s="190"/>
      <c r="G145" s="358"/>
      <c r="H145" s="358"/>
      <c r="I145" s="358"/>
      <c r="J145" s="358"/>
      <c r="K145" s="190"/>
      <c r="L145" s="190"/>
      <c r="M145" s="190"/>
      <c r="N145" s="190"/>
      <c r="O145" s="190"/>
      <c r="P145" s="190"/>
      <c r="Q145" s="190"/>
      <c r="R145" s="190"/>
      <c r="S145" s="190"/>
      <c r="T145" s="190"/>
    </row>
    <row r="146">
      <c r="A146" s="190"/>
      <c r="B146" s="190"/>
      <c r="C146" s="190"/>
      <c r="D146" s="190"/>
      <c r="E146" s="190"/>
      <c r="F146" s="190"/>
      <c r="G146" s="358"/>
      <c r="H146" s="358"/>
      <c r="I146" s="358"/>
      <c r="J146" s="358"/>
      <c r="K146" s="190"/>
      <c r="L146" s="190"/>
      <c r="M146" s="190"/>
      <c r="N146" s="190"/>
      <c r="O146" s="190"/>
      <c r="P146" s="190"/>
      <c r="Q146" s="190"/>
      <c r="R146" s="190"/>
      <c r="S146" s="190"/>
      <c r="T146" s="190"/>
    </row>
    <row r="147">
      <c r="A147" s="190"/>
      <c r="B147" s="190"/>
      <c r="C147" s="190"/>
      <c r="D147" s="190"/>
      <c r="E147" s="190"/>
      <c r="F147" s="190"/>
      <c r="G147" s="358"/>
      <c r="H147" s="358"/>
      <c r="I147" s="358"/>
      <c r="J147" s="358"/>
      <c r="K147" s="190"/>
      <c r="L147" s="190"/>
      <c r="M147" s="190"/>
      <c r="N147" s="190"/>
      <c r="O147" s="190"/>
      <c r="P147" s="190"/>
      <c r="Q147" s="190"/>
      <c r="R147" s="190"/>
      <c r="S147" s="190"/>
      <c r="T147" s="190"/>
    </row>
    <row r="148">
      <c r="A148" s="190"/>
      <c r="B148" s="190"/>
      <c r="C148" s="190"/>
      <c r="D148" s="190"/>
      <c r="E148" s="190"/>
      <c r="F148" s="190"/>
      <c r="G148" s="358"/>
      <c r="H148" s="358"/>
      <c r="I148" s="358"/>
      <c r="J148" s="358"/>
      <c r="K148" s="190"/>
      <c r="L148" s="190"/>
      <c r="M148" s="190"/>
      <c r="N148" s="190"/>
      <c r="O148" s="190"/>
      <c r="P148" s="190"/>
      <c r="Q148" s="190"/>
      <c r="R148" s="190"/>
      <c r="S148" s="190"/>
      <c r="T148" s="190"/>
    </row>
    <row r="149">
      <c r="A149" s="190"/>
      <c r="B149" s="190"/>
      <c r="C149" s="190"/>
      <c r="D149" s="190"/>
      <c r="E149" s="190"/>
      <c r="F149" s="190"/>
      <c r="G149" s="358"/>
      <c r="H149" s="358"/>
      <c r="I149" s="358"/>
      <c r="J149" s="358"/>
      <c r="K149" s="190"/>
      <c r="L149" s="190"/>
      <c r="M149" s="190"/>
      <c r="N149" s="190"/>
      <c r="O149" s="190"/>
      <c r="P149" s="190"/>
      <c r="Q149" s="190"/>
      <c r="R149" s="190"/>
      <c r="S149" s="190"/>
      <c r="T149" s="190"/>
    </row>
    <row r="150">
      <c r="A150" s="190"/>
      <c r="B150" s="190"/>
      <c r="C150" s="190"/>
      <c r="D150" s="190"/>
      <c r="E150" s="190"/>
      <c r="F150" s="190"/>
      <c r="G150" s="358"/>
      <c r="H150" s="358"/>
      <c r="I150" s="358"/>
      <c r="J150" s="358"/>
      <c r="K150" s="190"/>
      <c r="L150" s="190"/>
      <c r="M150" s="190"/>
      <c r="N150" s="190"/>
      <c r="O150" s="190"/>
      <c r="P150" s="190"/>
      <c r="Q150" s="190"/>
      <c r="R150" s="190"/>
      <c r="S150" s="190"/>
      <c r="T150" s="190"/>
    </row>
    <row r="151">
      <c r="A151" s="190"/>
      <c r="B151" s="190"/>
      <c r="C151" s="190"/>
      <c r="D151" s="190"/>
      <c r="E151" s="190"/>
      <c r="F151" s="190"/>
      <c r="G151" s="358"/>
      <c r="H151" s="358"/>
      <c r="I151" s="358"/>
      <c r="J151" s="358"/>
      <c r="K151" s="190"/>
      <c r="L151" s="190"/>
      <c r="M151" s="190"/>
      <c r="N151" s="190"/>
      <c r="O151" s="190"/>
      <c r="P151" s="190"/>
      <c r="Q151" s="190"/>
      <c r="R151" s="190"/>
      <c r="S151" s="190"/>
      <c r="T151" s="190"/>
    </row>
    <row r="152">
      <c r="A152" s="190"/>
      <c r="B152" s="190"/>
      <c r="C152" s="190"/>
      <c r="D152" s="190"/>
      <c r="E152" s="190"/>
      <c r="F152" s="190"/>
      <c r="G152" s="358"/>
      <c r="H152" s="358"/>
      <c r="I152" s="358"/>
      <c r="J152" s="358"/>
      <c r="K152" s="190"/>
      <c r="L152" s="190"/>
      <c r="M152" s="190"/>
      <c r="N152" s="190"/>
      <c r="O152" s="190"/>
      <c r="P152" s="190"/>
      <c r="Q152" s="190"/>
      <c r="R152" s="190"/>
      <c r="S152" s="190"/>
      <c r="T152" s="190"/>
    </row>
    <row r="153">
      <c r="A153" s="190"/>
      <c r="B153" s="190"/>
      <c r="C153" s="190"/>
      <c r="D153" s="190"/>
      <c r="E153" s="190"/>
      <c r="F153" s="190"/>
      <c r="G153" s="358"/>
      <c r="H153" s="358"/>
      <c r="I153" s="358"/>
      <c r="J153" s="358"/>
      <c r="K153" s="190"/>
      <c r="L153" s="190"/>
      <c r="M153" s="190"/>
      <c r="N153" s="190"/>
      <c r="O153" s="190"/>
      <c r="P153" s="190"/>
      <c r="Q153" s="190"/>
      <c r="R153" s="190"/>
      <c r="S153" s="190"/>
      <c r="T153" s="190"/>
    </row>
    <row r="154">
      <c r="A154" s="190"/>
      <c r="B154" s="190"/>
      <c r="C154" s="190"/>
      <c r="D154" s="190"/>
      <c r="E154" s="190"/>
      <c r="F154" s="190"/>
      <c r="G154" s="358"/>
      <c r="H154" s="358"/>
      <c r="I154" s="358"/>
      <c r="J154" s="358"/>
      <c r="K154" s="190"/>
      <c r="L154" s="190"/>
      <c r="M154" s="190"/>
      <c r="N154" s="190"/>
      <c r="O154" s="190"/>
      <c r="P154" s="190"/>
      <c r="Q154" s="190"/>
      <c r="R154" s="190"/>
      <c r="S154" s="190"/>
      <c r="T154" s="190"/>
    </row>
    <row r="155">
      <c r="A155" s="190"/>
      <c r="B155" s="190"/>
      <c r="C155" s="190"/>
      <c r="D155" s="190"/>
      <c r="E155" s="190"/>
      <c r="F155" s="190"/>
      <c r="G155" s="358"/>
      <c r="H155" s="358"/>
      <c r="I155" s="358"/>
      <c r="J155" s="358"/>
      <c r="K155" s="190"/>
      <c r="L155" s="190"/>
      <c r="M155" s="190"/>
      <c r="N155" s="190"/>
      <c r="O155" s="190"/>
      <c r="P155" s="190"/>
      <c r="Q155" s="190"/>
      <c r="R155" s="190"/>
      <c r="S155" s="190"/>
      <c r="T155" s="190"/>
    </row>
    <row r="156">
      <c r="A156" s="190"/>
      <c r="B156" s="190"/>
      <c r="C156" s="190"/>
      <c r="D156" s="190"/>
      <c r="E156" s="190"/>
      <c r="F156" s="190"/>
      <c r="G156" s="358"/>
      <c r="H156" s="358"/>
      <c r="I156" s="358"/>
      <c r="J156" s="358"/>
      <c r="K156" s="190"/>
      <c r="L156" s="190"/>
      <c r="M156" s="190"/>
      <c r="N156" s="190"/>
      <c r="O156" s="190"/>
      <c r="P156" s="190"/>
      <c r="Q156" s="190"/>
      <c r="R156" s="190"/>
      <c r="S156" s="190"/>
      <c r="T156" s="190"/>
    </row>
    <row r="157">
      <c r="A157" s="190"/>
      <c r="B157" s="190"/>
      <c r="C157" s="190"/>
      <c r="D157" s="190"/>
      <c r="E157" s="190"/>
      <c r="F157" s="190"/>
      <c r="G157" s="358"/>
      <c r="H157" s="358"/>
      <c r="I157" s="358"/>
      <c r="J157" s="358"/>
      <c r="K157" s="190"/>
      <c r="L157" s="190"/>
      <c r="M157" s="190"/>
      <c r="N157" s="190"/>
      <c r="O157" s="190"/>
      <c r="P157" s="190"/>
      <c r="Q157" s="190"/>
      <c r="R157" s="190"/>
      <c r="S157" s="190"/>
      <c r="T157" s="190"/>
    </row>
    <row r="158">
      <c r="A158" s="190"/>
      <c r="B158" s="190"/>
      <c r="C158" s="190"/>
      <c r="D158" s="190"/>
      <c r="E158" s="190"/>
      <c r="F158" s="190"/>
      <c r="G158" s="358"/>
      <c r="H158" s="358"/>
      <c r="I158" s="358"/>
      <c r="J158" s="358"/>
      <c r="K158" s="190"/>
      <c r="L158" s="190"/>
      <c r="M158" s="190"/>
      <c r="N158" s="190"/>
      <c r="O158" s="190"/>
      <c r="P158" s="190"/>
      <c r="Q158" s="190"/>
      <c r="R158" s="190"/>
      <c r="S158" s="190"/>
      <c r="T158" s="190"/>
    </row>
    <row r="159">
      <c r="A159" s="190"/>
      <c r="B159" s="190"/>
      <c r="C159" s="190"/>
      <c r="D159" s="190"/>
      <c r="E159" s="190"/>
      <c r="F159" s="190"/>
      <c r="G159" s="358"/>
      <c r="H159" s="358"/>
      <c r="I159" s="358"/>
      <c r="J159" s="358"/>
      <c r="K159" s="190"/>
      <c r="L159" s="190"/>
      <c r="M159" s="190"/>
      <c r="N159" s="190"/>
      <c r="O159" s="190"/>
      <c r="P159" s="190"/>
      <c r="Q159" s="190"/>
      <c r="R159" s="190"/>
      <c r="S159" s="190"/>
      <c r="T159" s="190"/>
    </row>
    <row r="160">
      <c r="A160" s="190"/>
      <c r="B160" s="190"/>
      <c r="C160" s="190"/>
      <c r="D160" s="190"/>
      <c r="E160" s="190"/>
      <c r="F160" s="190"/>
      <c r="G160" s="358"/>
      <c r="H160" s="358"/>
      <c r="I160" s="358"/>
      <c r="J160" s="358"/>
      <c r="K160" s="190"/>
      <c r="L160" s="190"/>
      <c r="M160" s="190"/>
      <c r="N160" s="190"/>
      <c r="O160" s="190"/>
      <c r="P160" s="190"/>
      <c r="Q160" s="190"/>
      <c r="R160" s="190"/>
      <c r="S160" s="190"/>
      <c r="T160" s="190"/>
    </row>
    <row r="161">
      <c r="A161" s="190"/>
      <c r="B161" s="190"/>
      <c r="C161" s="190"/>
      <c r="D161" s="190"/>
      <c r="E161" s="190"/>
      <c r="F161" s="190"/>
      <c r="G161" s="358"/>
      <c r="H161" s="358"/>
      <c r="I161" s="358"/>
      <c r="J161" s="358"/>
      <c r="K161" s="190"/>
      <c r="L161" s="190"/>
      <c r="M161" s="190"/>
      <c r="N161" s="190"/>
      <c r="O161" s="190"/>
      <c r="P161" s="190"/>
      <c r="Q161" s="190"/>
      <c r="R161" s="190"/>
      <c r="S161" s="190"/>
      <c r="T161" s="190"/>
    </row>
    <row r="162">
      <c r="A162" s="190"/>
      <c r="B162" s="190"/>
      <c r="C162" s="190"/>
      <c r="D162" s="190"/>
      <c r="E162" s="190"/>
      <c r="F162" s="190"/>
      <c r="G162" s="358"/>
      <c r="H162" s="358"/>
      <c r="I162" s="358"/>
      <c r="J162" s="358"/>
      <c r="K162" s="190"/>
      <c r="L162" s="190"/>
      <c r="M162" s="190"/>
      <c r="N162" s="190"/>
      <c r="O162" s="190"/>
      <c r="P162" s="190"/>
      <c r="Q162" s="190"/>
      <c r="R162" s="190"/>
      <c r="S162" s="190"/>
      <c r="T162" s="190"/>
    </row>
    <row r="163">
      <c r="A163" s="190"/>
      <c r="B163" s="190"/>
      <c r="C163" s="190"/>
      <c r="D163" s="190"/>
      <c r="E163" s="190"/>
      <c r="F163" s="190"/>
      <c r="G163" s="358"/>
      <c r="H163" s="358"/>
      <c r="I163" s="358"/>
      <c r="J163" s="358"/>
      <c r="K163" s="190"/>
      <c r="L163" s="190"/>
      <c r="M163" s="190"/>
      <c r="N163" s="190"/>
      <c r="O163" s="190"/>
      <c r="P163" s="190"/>
      <c r="Q163" s="190"/>
      <c r="R163" s="190"/>
      <c r="S163" s="190"/>
      <c r="T163" s="190"/>
    </row>
    <row r="164">
      <c r="A164" s="190"/>
      <c r="B164" s="190"/>
      <c r="C164" s="190"/>
      <c r="D164" s="190"/>
      <c r="E164" s="190"/>
      <c r="F164" s="190"/>
      <c r="G164" s="358"/>
      <c r="H164" s="358"/>
      <c r="I164" s="358"/>
      <c r="J164" s="358"/>
      <c r="K164" s="190"/>
      <c r="L164" s="190"/>
      <c r="M164" s="190"/>
      <c r="N164" s="190"/>
      <c r="O164" s="190"/>
      <c r="P164" s="190"/>
      <c r="Q164" s="190"/>
      <c r="R164" s="190"/>
      <c r="S164" s="190"/>
      <c r="T164" s="190"/>
    </row>
    <row r="165">
      <c r="A165" s="190"/>
      <c r="B165" s="190"/>
      <c r="C165" s="190"/>
      <c r="D165" s="190"/>
      <c r="E165" s="190"/>
      <c r="F165" s="190"/>
      <c r="G165" s="358"/>
      <c r="H165" s="358"/>
      <c r="I165" s="358"/>
      <c r="J165" s="358"/>
      <c r="K165" s="190"/>
      <c r="L165" s="190"/>
      <c r="M165" s="190"/>
      <c r="N165" s="190"/>
      <c r="O165" s="190"/>
      <c r="P165" s="190"/>
      <c r="Q165" s="190"/>
      <c r="R165" s="190"/>
      <c r="S165" s="190"/>
      <c r="T165" s="190"/>
    </row>
    <row r="166">
      <c r="A166" s="190"/>
      <c r="B166" s="190"/>
      <c r="C166" s="190"/>
      <c r="D166" s="190"/>
      <c r="E166" s="190"/>
      <c r="F166" s="190"/>
      <c r="G166" s="358"/>
      <c r="H166" s="358"/>
      <c r="I166" s="358"/>
      <c r="J166" s="358"/>
      <c r="K166" s="190"/>
      <c r="L166" s="190"/>
      <c r="M166" s="190"/>
      <c r="N166" s="190"/>
      <c r="O166" s="190"/>
      <c r="P166" s="190"/>
      <c r="Q166" s="190"/>
      <c r="R166" s="190"/>
      <c r="S166" s="190"/>
      <c r="T166" s="190"/>
    </row>
    <row r="167">
      <c r="A167" s="190"/>
      <c r="B167" s="190"/>
      <c r="C167" s="190"/>
      <c r="D167" s="190"/>
      <c r="E167" s="190"/>
      <c r="F167" s="190"/>
      <c r="G167" s="358"/>
      <c r="H167" s="358"/>
      <c r="I167" s="358"/>
      <c r="J167" s="358"/>
      <c r="K167" s="190"/>
      <c r="L167" s="190"/>
      <c r="M167" s="190"/>
      <c r="N167" s="190"/>
      <c r="O167" s="190"/>
      <c r="P167" s="190"/>
      <c r="Q167" s="190"/>
      <c r="R167" s="190"/>
      <c r="S167" s="190"/>
      <c r="T167" s="190"/>
    </row>
    <row r="168">
      <c r="A168" s="190"/>
      <c r="B168" s="190"/>
      <c r="C168" s="190"/>
      <c r="D168" s="190"/>
      <c r="E168" s="190"/>
      <c r="F168" s="190"/>
      <c r="G168" s="358"/>
      <c r="H168" s="358"/>
      <c r="I168" s="358"/>
      <c r="J168" s="358"/>
      <c r="K168" s="190"/>
      <c r="L168" s="190"/>
      <c r="M168" s="190"/>
      <c r="N168" s="190"/>
      <c r="O168" s="190"/>
      <c r="P168" s="190"/>
      <c r="Q168" s="190"/>
      <c r="R168" s="190"/>
      <c r="S168" s="190"/>
      <c r="T168" s="190"/>
    </row>
    <row r="169">
      <c r="A169" s="190"/>
      <c r="B169" s="190"/>
      <c r="C169" s="190"/>
      <c r="D169" s="190"/>
      <c r="E169" s="190"/>
      <c r="F169" s="190"/>
      <c r="G169" s="358"/>
      <c r="H169" s="358"/>
      <c r="I169" s="358"/>
      <c r="J169" s="358"/>
      <c r="K169" s="190"/>
      <c r="L169" s="190"/>
      <c r="M169" s="190"/>
      <c r="N169" s="190"/>
      <c r="O169" s="190"/>
      <c r="P169" s="190"/>
      <c r="Q169" s="190"/>
      <c r="R169" s="190"/>
      <c r="S169" s="190"/>
      <c r="T169" s="190"/>
    </row>
    <row r="170">
      <c r="A170" s="190"/>
      <c r="B170" s="190"/>
      <c r="C170" s="190"/>
      <c r="D170" s="190"/>
      <c r="E170" s="190"/>
      <c r="F170" s="190"/>
      <c r="G170" s="358"/>
      <c r="H170" s="358"/>
      <c r="I170" s="358"/>
      <c r="J170" s="358"/>
      <c r="K170" s="190"/>
      <c r="L170" s="190"/>
      <c r="M170" s="190"/>
      <c r="N170" s="190"/>
      <c r="O170" s="190"/>
      <c r="P170" s="190"/>
      <c r="Q170" s="190"/>
      <c r="R170" s="190"/>
      <c r="S170" s="190"/>
      <c r="T170" s="190"/>
    </row>
    <row r="171">
      <c r="A171" s="190"/>
      <c r="B171" s="190"/>
      <c r="C171" s="190"/>
      <c r="D171" s="190"/>
      <c r="E171" s="190"/>
      <c r="F171" s="190"/>
      <c r="G171" s="358"/>
      <c r="H171" s="358"/>
      <c r="I171" s="358"/>
      <c r="J171" s="358"/>
      <c r="K171" s="190"/>
      <c r="L171" s="190"/>
      <c r="M171" s="190"/>
      <c r="N171" s="190"/>
      <c r="O171" s="190"/>
      <c r="P171" s="190"/>
      <c r="Q171" s="190"/>
      <c r="R171" s="190"/>
      <c r="S171" s="190"/>
      <c r="T171" s="190"/>
    </row>
    <row r="172">
      <c r="A172" s="190"/>
      <c r="B172" s="190"/>
      <c r="C172" s="190"/>
      <c r="D172" s="190"/>
      <c r="E172" s="190"/>
      <c r="F172" s="190"/>
      <c r="G172" s="358"/>
      <c r="H172" s="358"/>
      <c r="I172" s="358"/>
      <c r="J172" s="358"/>
      <c r="K172" s="190"/>
      <c r="L172" s="190"/>
      <c r="M172" s="190"/>
      <c r="N172" s="190"/>
      <c r="O172" s="190"/>
      <c r="P172" s="190"/>
      <c r="Q172" s="190"/>
      <c r="R172" s="190"/>
      <c r="S172" s="190"/>
      <c r="T172" s="190"/>
    </row>
    <row r="173">
      <c r="A173" s="190"/>
      <c r="B173" s="190"/>
      <c r="C173" s="190"/>
      <c r="D173" s="190"/>
      <c r="E173" s="190"/>
      <c r="F173" s="190"/>
      <c r="G173" s="358"/>
      <c r="H173" s="358"/>
      <c r="I173" s="358"/>
      <c r="J173" s="358"/>
      <c r="K173" s="190"/>
      <c r="L173" s="190"/>
      <c r="M173" s="190"/>
      <c r="N173" s="190"/>
      <c r="O173" s="190"/>
      <c r="P173" s="190"/>
      <c r="Q173" s="190"/>
      <c r="R173" s="190"/>
      <c r="S173" s="190"/>
      <c r="T173" s="190"/>
    </row>
    <row r="174">
      <c r="A174" s="190"/>
      <c r="B174" s="190"/>
      <c r="C174" s="190"/>
      <c r="D174" s="190"/>
      <c r="E174" s="190"/>
      <c r="F174" s="190"/>
      <c r="G174" s="358"/>
      <c r="H174" s="358"/>
      <c r="I174" s="358"/>
      <c r="J174" s="358"/>
      <c r="K174" s="190"/>
      <c r="L174" s="190"/>
      <c r="M174" s="190"/>
      <c r="N174" s="190"/>
      <c r="O174" s="190"/>
      <c r="P174" s="190"/>
      <c r="Q174" s="190"/>
      <c r="R174" s="190"/>
      <c r="S174" s="190"/>
      <c r="T174" s="190"/>
    </row>
    <row r="175">
      <c r="A175" s="190"/>
      <c r="B175" s="190"/>
      <c r="C175" s="190"/>
      <c r="D175" s="190"/>
      <c r="E175" s="190"/>
      <c r="F175" s="190"/>
      <c r="G175" s="358"/>
      <c r="H175" s="358"/>
      <c r="I175" s="358"/>
      <c r="J175" s="358"/>
      <c r="K175" s="190"/>
      <c r="L175" s="190"/>
      <c r="M175" s="190"/>
      <c r="N175" s="190"/>
      <c r="O175" s="190"/>
      <c r="P175" s="190"/>
      <c r="Q175" s="190"/>
      <c r="R175" s="190"/>
      <c r="S175" s="190"/>
      <c r="T175" s="190"/>
    </row>
    <row r="176">
      <c r="A176" s="190"/>
      <c r="B176" s="190"/>
      <c r="C176" s="190"/>
      <c r="D176" s="190"/>
      <c r="E176" s="190"/>
      <c r="F176" s="190"/>
      <c r="G176" s="358"/>
      <c r="H176" s="358"/>
      <c r="I176" s="358"/>
      <c r="J176" s="358"/>
      <c r="K176" s="190"/>
      <c r="L176" s="190"/>
      <c r="M176" s="190"/>
      <c r="N176" s="190"/>
      <c r="O176" s="190"/>
      <c r="P176" s="190"/>
      <c r="Q176" s="190"/>
      <c r="R176" s="190"/>
      <c r="S176" s="190"/>
      <c r="T176" s="190"/>
    </row>
    <row r="177">
      <c r="A177" s="190"/>
      <c r="B177" s="190"/>
      <c r="C177" s="190"/>
      <c r="D177" s="190"/>
      <c r="E177" s="190"/>
      <c r="F177" s="190"/>
      <c r="G177" s="358"/>
      <c r="H177" s="358"/>
      <c r="I177" s="358"/>
      <c r="J177" s="358"/>
      <c r="K177" s="190"/>
      <c r="L177" s="190"/>
      <c r="M177" s="190"/>
      <c r="N177" s="190"/>
      <c r="O177" s="190"/>
      <c r="P177" s="190"/>
      <c r="Q177" s="190"/>
      <c r="R177" s="190"/>
      <c r="S177" s="190"/>
      <c r="T177" s="190"/>
    </row>
    <row r="178">
      <c r="A178" s="190"/>
      <c r="B178" s="190"/>
      <c r="C178" s="190"/>
      <c r="D178" s="190"/>
      <c r="E178" s="190"/>
      <c r="F178" s="190"/>
      <c r="G178" s="358"/>
      <c r="H178" s="358"/>
      <c r="I178" s="358"/>
      <c r="J178" s="358"/>
      <c r="K178" s="190"/>
      <c r="L178" s="190"/>
      <c r="M178" s="190"/>
      <c r="N178" s="190"/>
      <c r="O178" s="190"/>
      <c r="P178" s="190"/>
      <c r="Q178" s="190"/>
      <c r="R178" s="190"/>
      <c r="S178" s="190"/>
      <c r="T178" s="190"/>
    </row>
    <row r="179">
      <c r="A179" s="190"/>
      <c r="B179" s="190"/>
      <c r="C179" s="190"/>
      <c r="D179" s="190"/>
      <c r="E179" s="190"/>
      <c r="F179" s="190"/>
      <c r="G179" s="358"/>
      <c r="H179" s="358"/>
      <c r="I179" s="358"/>
      <c r="J179" s="358"/>
      <c r="K179" s="190"/>
      <c r="L179" s="190"/>
      <c r="M179" s="190"/>
      <c r="N179" s="190"/>
      <c r="O179" s="190"/>
      <c r="P179" s="190"/>
      <c r="Q179" s="190"/>
      <c r="R179" s="190"/>
      <c r="S179" s="190"/>
      <c r="T179" s="190"/>
    </row>
    <row r="180">
      <c r="A180" s="190"/>
      <c r="B180" s="190"/>
      <c r="C180" s="190"/>
      <c r="D180" s="190"/>
      <c r="E180" s="190"/>
      <c r="F180" s="190"/>
      <c r="G180" s="358"/>
      <c r="H180" s="358"/>
      <c r="I180" s="358"/>
      <c r="J180" s="358"/>
      <c r="K180" s="190"/>
      <c r="L180" s="190"/>
      <c r="M180" s="190"/>
      <c r="N180" s="190"/>
      <c r="O180" s="190"/>
      <c r="P180" s="190"/>
      <c r="Q180" s="190"/>
      <c r="R180" s="190"/>
      <c r="S180" s="190"/>
      <c r="T180" s="190"/>
    </row>
    <row r="181">
      <c r="A181" s="190"/>
      <c r="B181" s="190"/>
      <c r="C181" s="190"/>
      <c r="D181" s="190"/>
      <c r="E181" s="190"/>
      <c r="F181" s="190"/>
      <c r="G181" s="358"/>
      <c r="H181" s="358"/>
      <c r="I181" s="358"/>
      <c r="J181" s="358"/>
      <c r="K181" s="190"/>
      <c r="L181" s="190"/>
      <c r="M181" s="190"/>
      <c r="N181" s="190"/>
      <c r="O181" s="190"/>
      <c r="P181" s="190"/>
      <c r="Q181" s="190"/>
      <c r="R181" s="190"/>
      <c r="S181" s="190"/>
      <c r="T181" s="190"/>
    </row>
    <row r="182">
      <c r="A182" s="190"/>
      <c r="B182" s="190"/>
      <c r="C182" s="190"/>
      <c r="D182" s="190"/>
      <c r="E182" s="190"/>
      <c r="F182" s="190"/>
      <c r="G182" s="358"/>
      <c r="H182" s="358"/>
      <c r="I182" s="358"/>
      <c r="J182" s="358"/>
      <c r="K182" s="190"/>
      <c r="L182" s="190"/>
      <c r="M182" s="190"/>
      <c r="N182" s="190"/>
      <c r="O182" s="190"/>
      <c r="P182" s="190"/>
      <c r="Q182" s="190"/>
      <c r="R182" s="190"/>
      <c r="S182" s="190"/>
      <c r="T182" s="190"/>
    </row>
    <row r="183">
      <c r="A183" s="190"/>
      <c r="B183" s="190"/>
      <c r="C183" s="190"/>
      <c r="D183" s="190"/>
      <c r="E183" s="190"/>
      <c r="F183" s="190"/>
      <c r="G183" s="358"/>
      <c r="H183" s="358"/>
      <c r="I183" s="358"/>
      <c r="J183" s="358"/>
      <c r="K183" s="190"/>
      <c r="L183" s="190"/>
      <c r="M183" s="190"/>
      <c r="N183" s="190"/>
      <c r="O183" s="190"/>
      <c r="P183" s="190"/>
      <c r="Q183" s="190"/>
      <c r="R183" s="190"/>
      <c r="S183" s="190"/>
      <c r="T183" s="190"/>
    </row>
    <row r="184">
      <c r="A184" s="190"/>
      <c r="B184" s="190"/>
      <c r="C184" s="190"/>
      <c r="D184" s="190"/>
      <c r="E184" s="190"/>
      <c r="F184" s="190"/>
      <c r="G184" s="358"/>
      <c r="H184" s="358"/>
      <c r="I184" s="358"/>
      <c r="J184" s="358"/>
      <c r="K184" s="190"/>
      <c r="L184" s="190"/>
      <c r="M184" s="190"/>
      <c r="N184" s="190"/>
      <c r="O184" s="190"/>
      <c r="P184" s="190"/>
      <c r="Q184" s="190"/>
      <c r="R184" s="190"/>
      <c r="S184" s="190"/>
      <c r="T184" s="190"/>
    </row>
    <row r="185">
      <c r="A185" s="190"/>
      <c r="B185" s="190"/>
      <c r="C185" s="190"/>
      <c r="D185" s="190"/>
      <c r="E185" s="190"/>
      <c r="F185" s="190"/>
      <c r="G185" s="358"/>
      <c r="H185" s="358"/>
      <c r="I185" s="358"/>
      <c r="J185" s="358"/>
      <c r="K185" s="190"/>
      <c r="L185" s="190"/>
      <c r="M185" s="190"/>
      <c r="N185" s="190"/>
      <c r="O185" s="190"/>
      <c r="P185" s="190"/>
      <c r="Q185" s="190"/>
      <c r="R185" s="190"/>
      <c r="S185" s="190"/>
      <c r="T185" s="190"/>
    </row>
    <row r="186">
      <c r="A186" s="190"/>
      <c r="B186" s="190"/>
      <c r="C186" s="190"/>
      <c r="D186" s="190"/>
      <c r="E186" s="190"/>
      <c r="F186" s="190"/>
      <c r="G186" s="358"/>
      <c r="H186" s="358"/>
      <c r="I186" s="358"/>
      <c r="J186" s="358"/>
      <c r="K186" s="190"/>
      <c r="L186" s="190"/>
      <c r="M186" s="190"/>
      <c r="N186" s="190"/>
      <c r="O186" s="190"/>
      <c r="P186" s="190"/>
      <c r="Q186" s="190"/>
      <c r="R186" s="190"/>
      <c r="S186" s="190"/>
      <c r="T186" s="190"/>
    </row>
    <row r="187">
      <c r="A187" s="190"/>
      <c r="B187" s="190"/>
      <c r="C187" s="190"/>
      <c r="D187" s="190"/>
      <c r="E187" s="190"/>
      <c r="F187" s="190"/>
      <c r="G187" s="358"/>
      <c r="H187" s="358"/>
      <c r="I187" s="358"/>
      <c r="J187" s="358"/>
      <c r="K187" s="190"/>
      <c r="L187" s="190"/>
      <c r="M187" s="190"/>
      <c r="N187" s="190"/>
      <c r="O187" s="190"/>
      <c r="P187" s="190"/>
      <c r="Q187" s="190"/>
      <c r="R187" s="190"/>
      <c r="S187" s="190"/>
      <c r="T187" s="190"/>
    </row>
    <row r="188">
      <c r="A188" s="190"/>
      <c r="B188" s="190"/>
      <c r="C188" s="190"/>
      <c r="D188" s="190"/>
      <c r="E188" s="190"/>
      <c r="F188" s="190"/>
      <c r="G188" s="358"/>
      <c r="H188" s="358"/>
      <c r="I188" s="358"/>
      <c r="J188" s="358"/>
      <c r="K188" s="190"/>
      <c r="L188" s="190"/>
      <c r="M188" s="190"/>
      <c r="N188" s="190"/>
      <c r="O188" s="190"/>
      <c r="P188" s="190"/>
      <c r="Q188" s="190"/>
      <c r="R188" s="190"/>
      <c r="S188" s="190"/>
      <c r="T188" s="190"/>
    </row>
    <row r="189">
      <c r="A189" s="190"/>
      <c r="B189" s="190"/>
      <c r="C189" s="190"/>
      <c r="D189" s="190"/>
      <c r="E189" s="190"/>
      <c r="F189" s="190"/>
      <c r="G189" s="358"/>
      <c r="H189" s="358"/>
      <c r="I189" s="358"/>
      <c r="J189" s="358"/>
      <c r="K189" s="190"/>
      <c r="L189" s="190"/>
      <c r="M189" s="190"/>
      <c r="N189" s="190"/>
      <c r="O189" s="190"/>
      <c r="P189" s="190"/>
      <c r="Q189" s="190"/>
      <c r="R189" s="190"/>
      <c r="S189" s="190"/>
      <c r="T189" s="190"/>
    </row>
    <row r="190">
      <c r="A190" s="190"/>
      <c r="B190" s="190"/>
      <c r="C190" s="190"/>
      <c r="D190" s="190"/>
      <c r="E190" s="190"/>
      <c r="F190" s="190"/>
      <c r="G190" s="358"/>
      <c r="H190" s="358"/>
      <c r="I190" s="358"/>
      <c r="J190" s="358"/>
      <c r="K190" s="190"/>
      <c r="L190" s="190"/>
      <c r="M190" s="190"/>
      <c r="N190" s="190"/>
      <c r="O190" s="190"/>
      <c r="P190" s="190"/>
      <c r="Q190" s="190"/>
      <c r="R190" s="190"/>
      <c r="S190" s="190"/>
      <c r="T190" s="190"/>
    </row>
    <row r="191">
      <c r="A191" s="190"/>
      <c r="B191" s="190"/>
      <c r="C191" s="190"/>
      <c r="D191" s="190"/>
      <c r="E191" s="190"/>
      <c r="F191" s="190"/>
      <c r="G191" s="358"/>
      <c r="H191" s="358"/>
      <c r="I191" s="358"/>
      <c r="J191" s="358"/>
      <c r="K191" s="190"/>
      <c r="L191" s="190"/>
      <c r="M191" s="190"/>
      <c r="N191" s="190"/>
      <c r="O191" s="190"/>
      <c r="P191" s="190"/>
      <c r="Q191" s="190"/>
      <c r="R191" s="190"/>
      <c r="S191" s="190"/>
      <c r="T191" s="190"/>
    </row>
  </sheetData>
  <mergeCells>
    <mergeCell ref="A1:K1"/>
    <mergeCell ref="A4:F4"/>
    <mergeCell ref="A3:F3"/>
    <mergeCell ref="A2:F2"/>
    <mergeCell ref="C5:E5"/>
    <mergeCell ref="B13:H13"/>
  </mergeCells>
  <drawing r:id="rId1"/>
</worksheet>
</file>

<file path=xl/worksheets/sheet14.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7"/>
    <col collapsed="false" customWidth="true" hidden="false" max="2" min="2" style="0" width="14"/>
    <col collapsed="false" customWidth="true" hidden="false" max="3" min="3" style="0" width="27"/>
    <col collapsed="false" customWidth="true" hidden="false" max="4" min="4" style="0" width="14"/>
    <col collapsed="false" customWidth="true" hidden="false" max="5" min="5" style="0" width="7"/>
    <col collapsed="false" customWidth="true" hidden="false" max="6" min="6" style="0" width="14"/>
    <col collapsed="false" customWidth="true" hidden="false" max="7" min="7" style="0" width="14"/>
    <col collapsed="false" customWidth="true" hidden="false" max="8" min="8" style="0" width="14"/>
    <col collapsed="false" customWidth="true" hidden="false" max="9" min="9" style="0" width="14"/>
    <col collapsed="false" customWidth="true" hidden="false" max="10" min="10" style="0" width="14"/>
    <col collapsed="false" customWidth="true" hidden="false" max="11" min="11" style="0" width="14"/>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s>
  <sheetData>
    <row customHeight="true" ht="42" r="1">
      <c r="A1" s="210" t="str" xml:space="preserve">
        <v>    </v>
      </c>
      <c r="B1" s="210"/>
      <c r="C1" s="210"/>
      <c r="D1" s="210"/>
      <c r="E1" s="210"/>
      <c r="F1" s="210"/>
      <c r="G1" s="210"/>
      <c r="H1" s="210"/>
      <c r="I1" s="210"/>
      <c r="J1" s="210"/>
      <c r="K1" s="210"/>
      <c r="L1" s="155"/>
      <c r="M1" s="155"/>
      <c r="N1" s="155"/>
      <c r="O1" s="155"/>
      <c r="P1" s="155"/>
      <c r="Q1" s="155"/>
      <c r="R1" s="155"/>
      <c r="S1" s="155"/>
      <c r="T1" s="155"/>
    </row>
    <row r="2">
      <c r="A2" s="398">
        <f>+'HM. Lan can-Mái kính-Mái Kính'!A2</f>
      </c>
      <c r="B2" s="398"/>
      <c r="C2" s="398"/>
      <c r="D2" s="398"/>
      <c r="E2" s="398"/>
      <c r="F2" s="398"/>
      <c r="G2" s="400"/>
      <c r="H2" s="399"/>
      <c r="I2" s="400"/>
      <c r="J2" s="400"/>
      <c r="K2" s="400"/>
      <c r="L2" s="155"/>
      <c r="M2" s="155"/>
      <c r="N2" s="155"/>
      <c r="O2" s="155"/>
      <c r="P2" s="155"/>
      <c r="Q2" s="155"/>
      <c r="R2" s="155"/>
      <c r="S2" s="155"/>
      <c r="T2" s="155"/>
    </row>
    <row r="3">
      <c r="A3" s="398">
        <f>+'HM. Lan can-Mái kính-Mái Kính'!A3</f>
      </c>
      <c r="B3" s="398"/>
      <c r="C3" s="398"/>
      <c r="D3" s="398"/>
      <c r="E3" s="398"/>
      <c r="F3" s="398"/>
      <c r="G3" s="400"/>
      <c r="H3" s="399"/>
      <c r="I3" s="400"/>
      <c r="J3" s="400"/>
      <c r="K3" s="400"/>
      <c r="L3" s="155"/>
      <c r="M3" s="155"/>
      <c r="N3" s="155"/>
      <c r="O3" s="155"/>
      <c r="P3" s="155"/>
      <c r="Q3" s="155"/>
      <c r="R3" s="155"/>
      <c r="S3" s="155"/>
      <c r="T3" s="155"/>
    </row>
    <row r="4">
      <c r="A4" s="398" t="str">
        <v>Hạng mục: Thiết bị vệ sinh</v>
      </c>
      <c r="B4" s="398"/>
      <c r="C4" s="398"/>
      <c r="D4" s="398"/>
      <c r="E4" s="398"/>
      <c r="F4" s="398"/>
      <c r="G4" s="400"/>
      <c r="H4" s="399"/>
      <c r="I4" s="155"/>
      <c r="J4" s="155"/>
      <c r="K4" s="155"/>
      <c r="L4" s="155"/>
      <c r="M4" s="155"/>
      <c r="N4" s="155"/>
      <c r="O4" s="155"/>
      <c r="P4" s="155"/>
      <c r="Q4" s="155"/>
      <c r="R4" s="155"/>
      <c r="S4" s="155"/>
      <c r="T4" s="155"/>
    </row>
    <row r="5">
      <c r="A5" s="46" t="str">
        <v>TT</v>
      </c>
      <c r="B5" s="46" t="str">
        <v>Hình ảnh</v>
      </c>
      <c r="C5" s="46" t="str">
        <v>Tên hàng</v>
      </c>
      <c r="D5" s="46" t="str">
        <v>ĐVT</v>
      </c>
      <c r="E5" s="46" t="str">
        <v>Số lượng</v>
      </c>
      <c r="F5" s="47" t="str">
        <v>Giá 
 niêm yết</v>
      </c>
      <c r="G5" s="46" t="str">
        <v>Thành tiền</v>
      </c>
      <c r="H5" s="401" t="str">
        <v>Ghi chú</v>
      </c>
      <c r="I5" s="304" t="str">
        <v>Tình trạng</v>
      </c>
      <c r="J5" s="304"/>
      <c r="K5" s="304"/>
      <c r="L5" s="304"/>
      <c r="M5" s="304"/>
      <c r="N5" s="304"/>
      <c r="O5" s="304"/>
      <c r="P5" s="304"/>
      <c r="Q5" s="304"/>
      <c r="R5" s="304"/>
      <c r="S5" s="304"/>
      <c r="T5" s="304"/>
    </row>
    <row r="6">
      <c r="A6" s="67"/>
      <c r="B6" s="50" t="str">
        <v>Tổng cộng</v>
      </c>
      <c r="C6" s="50"/>
      <c r="D6" s="50"/>
      <c r="E6" s="50"/>
      <c r="F6" s="50"/>
      <c r="G6" s="397">
        <f>G7+G13+G19+G25+G29</f>
      </c>
      <c r="H6" s="396"/>
      <c r="I6" s="304"/>
      <c r="J6" s="304"/>
      <c r="K6" s="304"/>
      <c r="L6" s="304"/>
      <c r="M6" s="304"/>
      <c r="N6" s="304"/>
      <c r="O6" s="304"/>
      <c r="P6" s="304"/>
      <c r="Q6" s="304"/>
      <c r="R6" s="304"/>
      <c r="S6" s="304"/>
      <c r="T6" s="304"/>
    </row>
    <row r="7">
      <c r="A7" s="393" t="str">
        <v>I</v>
      </c>
      <c r="B7" s="391" t="str">
        <v>WC phòng Master Tầng 3</v>
      </c>
      <c r="C7" s="391"/>
      <c r="D7" s="391"/>
      <c r="E7" s="391"/>
      <c r="F7" s="392"/>
      <c r="G7" s="395">
        <f>SUM(G8:G12)</f>
      </c>
      <c r="H7" s="394"/>
      <c r="I7" s="304"/>
      <c r="J7" s="304"/>
      <c r="K7" s="304"/>
      <c r="L7" s="304"/>
      <c r="M7" s="304"/>
      <c r="N7" s="304"/>
      <c r="O7" s="304"/>
      <c r="P7" s="304"/>
      <c r="Q7" s="304"/>
      <c r="R7" s="304"/>
      <c r="S7" s="304"/>
      <c r="T7" s="304"/>
    </row>
    <row customHeight="true" ht="77" r="8">
      <c r="A8" s="36">
        <v>1</v>
      </c>
      <c r="B8" s="39"/>
      <c r="C8" s="41" t="str">
        <v>Bồn cầu điện tử Jomoo</v>
      </c>
      <c r="D8" s="40" t="str">
        <v>bộ</v>
      </c>
      <c r="E8" s="40">
        <v>1</v>
      </c>
      <c r="F8" s="39">
        <v>12000000</v>
      </c>
      <c r="G8" s="39">
        <f>F8*E8</f>
      </c>
      <c r="H8" s="15"/>
      <c r="I8" s="304"/>
      <c r="J8" s="304"/>
      <c r="K8" s="304"/>
      <c r="L8" s="304"/>
      <c r="M8" s="304"/>
      <c r="N8" s="304"/>
      <c r="O8" s="304"/>
      <c r="P8" s="304"/>
      <c r="Q8" s="304"/>
      <c r="R8" s="304"/>
      <c r="S8" s="304"/>
      <c r="T8" s="304"/>
    </row>
    <row customHeight="true" ht="254.5502471169687" r="9">
      <c r="A9" s="36">
        <v>2</v>
      </c>
      <c r="B9" s="39"/>
      <c r="C9" s="41" t="str">
        <v>Sen Tắm Cây Hansgrohe Croma E Showerpipe 280</v>
      </c>
      <c r="D9" s="40" t="str">
        <v>bộ</v>
      </c>
      <c r="E9" s="40">
        <v>1</v>
      </c>
      <c r="F9" s="39">
        <v>13000000</v>
      </c>
      <c r="G9" s="39">
        <f>F9*E9</f>
      </c>
      <c r="H9" s="15"/>
      <c r="I9" s="304"/>
      <c r="J9" s="304"/>
      <c r="K9" s="304"/>
      <c r="L9" s="304"/>
      <c r="M9" s="304"/>
      <c r="N9" s="304"/>
      <c r="O9" s="304"/>
      <c r="P9" s="304"/>
      <c r="Q9" s="304"/>
      <c r="R9" s="304"/>
      <c r="S9" s="304"/>
      <c r="T9" s="304"/>
    </row>
    <row customHeight="true" ht="68" r="10">
      <c r="A10" s="36">
        <v>4</v>
      </c>
      <c r="B10" s="37"/>
      <c r="C10" s="78" t="str">
        <v>Chậu Rửa Lavabo Inax AL-642V (AL642V) Đặt Bàn AquaCeramic</v>
      </c>
      <c r="D10" s="38" t="str">
        <v>bộ</v>
      </c>
      <c r="E10" s="38">
        <v>1</v>
      </c>
      <c r="F10" s="37">
        <v>3890000</v>
      </c>
      <c r="G10" s="37">
        <f>F10*E10</f>
      </c>
      <c r="H10" s="39"/>
      <c r="I10" s="304"/>
      <c r="J10" s="304"/>
      <c r="K10" s="304"/>
      <c r="L10" s="304"/>
      <c r="M10" s="304"/>
      <c r="N10" s="304"/>
      <c r="O10" s="304"/>
      <c r="P10" s="304"/>
      <c r="Q10" s="304"/>
      <c r="R10" s="304"/>
      <c r="S10" s="304"/>
      <c r="T10" s="304"/>
    </row>
    <row customHeight="true" ht="126.70754716981132" r="11">
      <c r="A11" s="36">
        <v>5</v>
      </c>
      <c r="B11" s="36"/>
      <c r="C11" s="78" t="str">
        <v>Vòi lavabo nóng lạnh HG Logis 190 Hansgrohe 71090000</v>
      </c>
      <c r="D11" s="38" t="str">
        <v>cái</v>
      </c>
      <c r="E11" s="38">
        <v>1</v>
      </c>
      <c r="F11" s="37">
        <v>3990000</v>
      </c>
      <c r="G11" s="37">
        <f>F11*E11</f>
      </c>
      <c r="H11" s="39"/>
      <c r="I11" s="304"/>
      <c r="J11" s="304"/>
      <c r="K11" s="304"/>
      <c r="L11" s="304"/>
      <c r="M11" s="304"/>
      <c r="N11" s="304"/>
      <c r="O11" s="304"/>
      <c r="P11" s="304"/>
      <c r="Q11" s="304"/>
      <c r="R11" s="304"/>
      <c r="S11" s="304"/>
      <c r="T11" s="304"/>
    </row>
    <row customHeight="true" ht="66" r="12">
      <c r="A12" s="36">
        <v>6</v>
      </c>
      <c r="B12" s="39"/>
      <c r="C12" s="41" t="str">
        <v>Vắt khăn giàn Jomoo 934612-1B1-1</v>
      </c>
      <c r="D12" s="40" t="str">
        <v>cái</v>
      </c>
      <c r="E12" s="40">
        <v>1</v>
      </c>
      <c r="F12" s="39">
        <v>2290000</v>
      </c>
      <c r="G12" s="39">
        <f>F12*E12</f>
      </c>
      <c r="H12" s="39"/>
      <c r="I12" s="304"/>
      <c r="J12" s="304"/>
      <c r="K12" s="304"/>
      <c r="L12" s="304"/>
      <c r="M12" s="304"/>
      <c r="N12" s="304"/>
      <c r="O12" s="304"/>
      <c r="P12" s="304"/>
      <c r="Q12" s="304"/>
      <c r="R12" s="304"/>
      <c r="S12" s="304"/>
      <c r="T12" s="304"/>
    </row>
    <row r="13">
      <c r="A13" s="403" t="str">
        <v>II</v>
      </c>
      <c r="B13" s="402" t="str">
        <v>WC tầng 2</v>
      </c>
      <c r="C13" s="402"/>
      <c r="D13" s="402"/>
      <c r="E13" s="402"/>
      <c r="F13" s="402"/>
      <c r="G13" s="402">
        <f>SUM(G14:G18)</f>
      </c>
      <c r="H13" s="402"/>
      <c r="I13" s="304"/>
      <c r="J13" s="304"/>
      <c r="K13" s="304"/>
      <c r="L13" s="304"/>
      <c r="M13" s="304"/>
      <c r="N13" s="304"/>
      <c r="O13" s="304"/>
      <c r="P13" s="304"/>
      <c r="Q13" s="304"/>
      <c r="R13" s="304"/>
      <c r="S13" s="304"/>
      <c r="T13" s="304"/>
    </row>
    <row customHeight="true" ht="169.25072886297377" r="14">
      <c r="A14" s="36">
        <v>1</v>
      </c>
      <c r="B14" s="39"/>
      <c r="C14" s="41" t="str">
        <v>26163-644/1B-I011 Sen Cây Bàn Nhiệt Độ JOMOO</v>
      </c>
      <c r="D14" s="40" t="str">
        <v>bộ</v>
      </c>
      <c r="E14" s="40">
        <v>1</v>
      </c>
      <c r="F14" s="39">
        <v>6450000</v>
      </c>
      <c r="G14" s="39">
        <f>F14*E14</f>
      </c>
      <c r="H14" s="39"/>
      <c r="I14" s="304"/>
      <c r="J14" s="304"/>
      <c r="K14" s="304"/>
      <c r="L14" s="304"/>
      <c r="M14" s="304"/>
      <c r="N14" s="304"/>
      <c r="O14" s="304"/>
      <c r="P14" s="304"/>
      <c r="Q14" s="304"/>
      <c r="R14" s="304"/>
      <c r="S14" s="304"/>
      <c r="T14" s="304"/>
    </row>
    <row customHeight="true" ht="104.09128630705395" r="15">
      <c r="A15" s="36">
        <v>2</v>
      </c>
      <c r="B15" s="39"/>
      <c r="C15" s="41" t="str">
        <v>Bồn cầu 1 khối JOMOO 11369-2/31KB-I011</v>
      </c>
      <c r="D15" s="40" t="str">
        <v>bộ</v>
      </c>
      <c r="E15" s="40">
        <v>1</v>
      </c>
      <c r="F15" s="39">
        <v>6500000</v>
      </c>
      <c r="G15" s="39">
        <f>F15*E15</f>
      </c>
      <c r="H15" s="39"/>
      <c r="I15" s="304"/>
      <c r="J15" s="304"/>
      <c r="K15" s="304"/>
      <c r="L15" s="304"/>
      <c r="M15" s="304"/>
      <c r="N15" s="304"/>
      <c r="O15" s="304"/>
      <c r="P15" s="304"/>
      <c r="Q15" s="304"/>
      <c r="R15" s="304"/>
      <c r="S15" s="304"/>
      <c r="T15" s="304"/>
    </row>
    <row customHeight="true" ht="88.18475750577367" r="16">
      <c r="A16" s="36">
        <v>3</v>
      </c>
      <c r="B16" s="37"/>
      <c r="C16" s="78" t="str">
        <v>Chậu Rửa Lavabo Inax AL-642V (AL642V) Đặt Bàn AquaCeramic</v>
      </c>
      <c r="D16" s="38" t="str">
        <v>bộ</v>
      </c>
      <c r="E16" s="38">
        <v>1</v>
      </c>
      <c r="F16" s="37">
        <v>3890000</v>
      </c>
      <c r="G16" s="37">
        <f>F16*E16</f>
      </c>
      <c r="H16" s="39"/>
      <c r="I16" s="304"/>
      <c r="J16" s="304"/>
      <c r="K16" s="304"/>
      <c r="L16" s="304"/>
      <c r="M16" s="304"/>
      <c r="N16" s="304"/>
      <c r="O16" s="304"/>
      <c r="P16" s="304"/>
      <c r="Q16" s="304"/>
      <c r="R16" s="304"/>
      <c r="S16" s="304"/>
      <c r="T16" s="304"/>
    </row>
    <row customHeight="true" ht="126.70754716981132" r="17">
      <c r="A17" s="36">
        <v>4</v>
      </c>
      <c r="B17" s="36"/>
      <c r="C17" s="78" t="str">
        <v>Vòi lavabo nóng lạnh HG Logis 190 Hansgrohe 71090000</v>
      </c>
      <c r="D17" s="38" t="str">
        <v>cái</v>
      </c>
      <c r="E17" s="38">
        <v>1</v>
      </c>
      <c r="F17" s="37">
        <v>3990000</v>
      </c>
      <c r="G17" s="37">
        <f>F17*E17</f>
      </c>
      <c r="H17" s="39"/>
      <c r="I17" s="304"/>
      <c r="J17" s="304"/>
      <c r="K17" s="304"/>
      <c r="L17" s="304"/>
      <c r="M17" s="304"/>
      <c r="N17" s="304"/>
      <c r="O17" s="304"/>
      <c r="P17" s="304"/>
      <c r="Q17" s="304"/>
      <c r="R17" s="304"/>
      <c r="S17" s="304"/>
      <c r="T17" s="304"/>
    </row>
    <row customHeight="true" ht="54" r="18">
      <c r="A18" s="36">
        <v>5</v>
      </c>
      <c r="B18" s="39"/>
      <c r="C18" s="41" t="str">
        <v>Vắt khăn giàn Jomoo 934612-1B1-1</v>
      </c>
      <c r="D18" s="40" t="str">
        <v>cái</v>
      </c>
      <c r="E18" s="40">
        <v>1</v>
      </c>
      <c r="F18" s="39">
        <v>2290000</v>
      </c>
      <c r="G18" s="39">
        <f>F18*E18</f>
      </c>
      <c r="H18" s="39"/>
      <c r="I18" s="304"/>
      <c r="J18" s="304"/>
      <c r="K18" s="304"/>
      <c r="L18" s="304"/>
      <c r="M18" s="304"/>
      <c r="N18" s="304"/>
      <c r="O18" s="304"/>
      <c r="P18" s="304"/>
      <c r="Q18" s="304"/>
      <c r="R18" s="304"/>
      <c r="S18" s="304"/>
      <c r="T18" s="304"/>
    </row>
    <row r="19">
      <c r="A19" s="382" t="str">
        <v>III</v>
      </c>
      <c r="B19" s="380" t="str">
        <v>WC tầng 3 phòng ngủ trong</v>
      </c>
      <c r="C19" s="380"/>
      <c r="D19" s="383"/>
      <c r="E19" s="383"/>
      <c r="F19" s="381"/>
      <c r="G19" s="381">
        <f>SUM(G20:G24)</f>
      </c>
      <c r="H19" s="381"/>
      <c r="I19" s="304"/>
      <c r="J19" s="304"/>
      <c r="K19" s="304"/>
      <c r="L19" s="304"/>
      <c r="M19" s="304"/>
      <c r="N19" s="304"/>
      <c r="O19" s="304"/>
      <c r="P19" s="304"/>
      <c r="Q19" s="304"/>
      <c r="R19" s="304"/>
      <c r="S19" s="304"/>
      <c r="T19" s="304"/>
    </row>
    <row customHeight="true" ht="169.25072886297377" r="20">
      <c r="A20" s="36">
        <v>1</v>
      </c>
      <c r="B20" s="39"/>
      <c r="C20" s="41" t="str">
        <v>26163-644/1B-I011 Sen Cây Bàn Nhiệt Độ JOMOO</v>
      </c>
      <c r="D20" s="40" t="str">
        <v>bộ</v>
      </c>
      <c r="E20" s="40">
        <v>1</v>
      </c>
      <c r="F20" s="39">
        <v>6450000</v>
      </c>
      <c r="G20" s="39">
        <f>F20*E20</f>
      </c>
      <c r="H20" s="39"/>
      <c r="I20" s="304"/>
      <c r="J20" s="304"/>
      <c r="K20" s="304"/>
      <c r="L20" s="304"/>
      <c r="M20" s="304"/>
      <c r="N20" s="304"/>
      <c r="O20" s="304"/>
      <c r="P20" s="304"/>
      <c r="Q20" s="304"/>
      <c r="R20" s="304"/>
      <c r="S20" s="304"/>
      <c r="T20" s="304"/>
    </row>
    <row customHeight="true" ht="104.09128630705395" r="21">
      <c r="A21" s="36">
        <v>2</v>
      </c>
      <c r="B21" s="39"/>
      <c r="C21" s="41" t="str">
        <v>Bồn cầu 1 khối JOMOO 11369-2/31KB-I011</v>
      </c>
      <c r="D21" s="40" t="str">
        <v>bộ</v>
      </c>
      <c r="E21" s="40">
        <v>1</v>
      </c>
      <c r="F21" s="39">
        <v>6500000</v>
      </c>
      <c r="G21" s="39">
        <f>F21*E21</f>
      </c>
      <c r="H21" s="39"/>
      <c r="I21" s="304"/>
      <c r="J21" s="304"/>
      <c r="K21" s="304"/>
      <c r="L21" s="304"/>
      <c r="M21" s="304"/>
      <c r="N21" s="304"/>
      <c r="O21" s="304"/>
      <c r="P21" s="304"/>
      <c r="Q21" s="304"/>
      <c r="R21" s="304"/>
      <c r="S21" s="304"/>
      <c r="T21" s="304"/>
    </row>
    <row customHeight="true" ht="64" r="22">
      <c r="A22" s="36">
        <v>3</v>
      </c>
      <c r="B22" s="37"/>
      <c r="C22" s="78" t="str">
        <v>Chậu Rửa Lavabo Inax AL-642V (AL642V) Đặt Bàn AquaCeramic</v>
      </c>
      <c r="D22" s="38" t="str">
        <v>bộ</v>
      </c>
      <c r="E22" s="38">
        <v>1</v>
      </c>
      <c r="F22" s="37">
        <v>3890000</v>
      </c>
      <c r="G22" s="37">
        <f>F22*E22</f>
      </c>
      <c r="H22" s="39"/>
      <c r="I22" s="304"/>
      <c r="J22" s="304"/>
      <c r="K22" s="304"/>
      <c r="L22" s="304"/>
      <c r="M22" s="304"/>
      <c r="N22" s="304"/>
      <c r="O22" s="304"/>
      <c r="P22" s="304"/>
      <c r="Q22" s="304"/>
      <c r="R22" s="304"/>
      <c r="S22" s="304"/>
      <c r="T22" s="304"/>
    </row>
    <row customHeight="true" ht="126.70754716981132" r="23">
      <c r="A23" s="36">
        <v>4</v>
      </c>
      <c r="B23" s="36"/>
      <c r="C23" s="78" t="str">
        <v>Vòi lavabo nóng lạnh HG Logis 190 Hansgrohe 71090000</v>
      </c>
      <c r="D23" s="38" t="str">
        <v>cái</v>
      </c>
      <c r="E23" s="38">
        <v>1</v>
      </c>
      <c r="F23" s="37">
        <v>3990000</v>
      </c>
      <c r="G23" s="37">
        <f>F23*E23</f>
      </c>
      <c r="H23" s="39"/>
      <c r="I23" s="304"/>
      <c r="J23" s="304"/>
      <c r="K23" s="304"/>
      <c r="L23" s="304"/>
      <c r="M23" s="304"/>
      <c r="N23" s="304"/>
      <c r="O23" s="304"/>
      <c r="P23" s="304"/>
      <c r="Q23" s="304"/>
      <c r="R23" s="304"/>
      <c r="S23" s="304"/>
      <c r="T23" s="304"/>
    </row>
    <row customHeight="true" ht="64" r="24">
      <c r="A24" s="36">
        <v>5</v>
      </c>
      <c r="B24" s="39"/>
      <c r="C24" s="41" t="str">
        <v>Vắt khăn giàn Jomoo 934612-1B1-1</v>
      </c>
      <c r="D24" s="40" t="str">
        <v>cái</v>
      </c>
      <c r="E24" s="40">
        <v>1</v>
      </c>
      <c r="F24" s="39">
        <v>2290000</v>
      </c>
      <c r="G24" s="39">
        <f>F24*E24</f>
      </c>
      <c r="H24" s="39"/>
      <c r="I24" s="304"/>
      <c r="J24" s="304"/>
      <c r="K24" s="304"/>
      <c r="L24" s="304"/>
      <c r="M24" s="304"/>
      <c r="N24" s="304"/>
      <c r="O24" s="304"/>
      <c r="P24" s="304"/>
      <c r="Q24" s="304"/>
      <c r="R24" s="304"/>
      <c r="S24" s="304"/>
      <c r="T24" s="304"/>
    </row>
    <row customHeight="true" ht="22" r="25">
      <c r="A25" s="388" t="str">
        <v>III</v>
      </c>
      <c r="B25" s="389" t="str">
        <v>WC Tầng 1</v>
      </c>
      <c r="C25" s="389"/>
      <c r="D25" s="389"/>
      <c r="E25" s="360"/>
      <c r="F25" s="390"/>
      <c r="G25" s="389">
        <f>SUM(G26:G28)</f>
      </c>
      <c r="H25" s="389"/>
      <c r="I25" s="304"/>
      <c r="J25" s="304"/>
      <c r="K25" s="304"/>
      <c r="L25" s="304"/>
      <c r="M25" s="304"/>
      <c r="N25" s="304"/>
      <c r="O25" s="304"/>
      <c r="P25" s="304"/>
      <c r="Q25" s="304"/>
      <c r="R25" s="304"/>
      <c r="S25" s="304"/>
      <c r="T25" s="304"/>
    </row>
    <row customHeight="true" ht="112.02304147465438" r="26">
      <c r="A26" s="387">
        <v>1</v>
      </c>
      <c r="B26" s="76"/>
      <c r="C26" s="75" t="str">
        <v>Bàn cầu một khối 11252-2/31KA-I011</v>
      </c>
      <c r="D26" s="49" t="str">
        <v>bộ</v>
      </c>
      <c r="E26" s="49">
        <v>1</v>
      </c>
      <c r="F26" s="25">
        <v>4930000</v>
      </c>
      <c r="G26" s="37">
        <f>F26*E26</f>
      </c>
      <c r="H26" s="386"/>
      <c r="I26" s="304"/>
      <c r="J26" s="304"/>
      <c r="K26" s="304"/>
      <c r="L26" s="304"/>
      <c r="M26" s="304"/>
      <c r="N26" s="304"/>
      <c r="O26" s="304"/>
      <c r="P26" s="304"/>
      <c r="Q26" s="304"/>
      <c r="R26" s="304"/>
      <c r="S26" s="304"/>
      <c r="T26" s="304"/>
    </row>
    <row customHeight="true" ht="99.75949367088607" r="27">
      <c r="A27" s="35">
        <v>2</v>
      </c>
      <c r="B27" s="74"/>
      <c r="C27" s="41" t="str">
        <v>Vòi chậu JOMOO 32349-590/1B-Z</v>
      </c>
      <c r="D27" s="40" t="str">
        <v>cái</v>
      </c>
      <c r="E27" s="40">
        <v>1</v>
      </c>
      <c r="F27" s="39">
        <v>2590000</v>
      </c>
      <c r="G27" s="39">
        <f>F27*E27</f>
      </c>
      <c r="H27" s="386"/>
      <c r="I27" s="304"/>
      <c r="J27" s="304"/>
      <c r="K27" s="304"/>
      <c r="L27" s="304"/>
      <c r="M27" s="304"/>
      <c r="N27" s="304"/>
      <c r="O27" s="304"/>
      <c r="P27" s="304"/>
      <c r="Q27" s="304"/>
      <c r="R27" s="304"/>
      <c r="S27" s="304"/>
      <c r="T27" s="304"/>
    </row>
    <row customHeight="true" ht="58" r="28">
      <c r="A28" s="35">
        <v>3</v>
      </c>
      <c r="B28" s="39"/>
      <c r="C28" s="41" t="str">
        <v>JOMOO-Chậu rửa treo tường-12809-1/11P-I011</v>
      </c>
      <c r="D28" s="40" t="str">
        <v>bộ</v>
      </c>
      <c r="E28" s="40">
        <v>1</v>
      </c>
      <c r="F28" s="39">
        <v>2890000</v>
      </c>
      <c r="G28" s="39">
        <f>F28*E28</f>
      </c>
      <c r="H28" s="386"/>
      <c r="I28" s="304"/>
      <c r="J28" s="304"/>
      <c r="K28" s="304"/>
      <c r="L28" s="304"/>
      <c r="M28" s="304"/>
      <c r="N28" s="304"/>
      <c r="O28" s="304"/>
      <c r="P28" s="304"/>
      <c r="Q28" s="304"/>
      <c r="R28" s="304"/>
      <c r="S28" s="304"/>
      <c r="T28" s="304"/>
    </row>
    <row r="29">
      <c r="A29" s="385" t="str">
        <v>IV</v>
      </c>
      <c r="B29" s="380" t="str">
        <v>Phụ kiện khác</v>
      </c>
      <c r="C29" s="380"/>
      <c r="D29" s="384"/>
      <c r="E29" s="384"/>
      <c r="F29" s="380"/>
      <c r="G29" s="380">
        <f>SUM(G30:G32)</f>
      </c>
      <c r="H29" s="380"/>
      <c r="I29" s="304"/>
      <c r="J29" s="304"/>
      <c r="K29" s="304"/>
      <c r="L29" s="304"/>
      <c r="M29" s="304"/>
      <c r="N29" s="304"/>
      <c r="O29" s="304"/>
      <c r="P29" s="304"/>
      <c r="Q29" s="304"/>
      <c r="R29" s="304"/>
      <c r="S29" s="304"/>
      <c r="T29" s="304"/>
    </row>
    <row customHeight="true" ht="180.46451612903226" r="30">
      <c r="A30" s="36">
        <v>1</v>
      </c>
      <c r="B30" s="39"/>
      <c r="C30" s="41" t="str">
        <v>Bộ van góc + xịt vệ sinh JOMOO 74095-706/1B-1</v>
      </c>
      <c r="D30" s="40" t="str">
        <v>cái</v>
      </c>
      <c r="E30" s="40">
        <v>4</v>
      </c>
      <c r="F30" s="39">
        <v>820000</v>
      </c>
      <c r="G30" s="39">
        <f>F30*E30</f>
      </c>
      <c r="H30" s="39"/>
      <c r="I30" s="304"/>
      <c r="J30" s="304"/>
      <c r="K30" s="304"/>
      <c r="L30" s="304"/>
      <c r="M30" s="304"/>
      <c r="N30" s="304"/>
      <c r="O30" s="304"/>
      <c r="P30" s="304"/>
      <c r="Q30" s="304"/>
      <c r="R30" s="304"/>
      <c r="S30" s="304"/>
      <c r="T30" s="304"/>
    </row>
    <row customHeight="true" ht="117.01952277657267" r="31">
      <c r="A31" s="36">
        <v>2</v>
      </c>
      <c r="B31" s="37"/>
      <c r="C31" s="15" t="str">
        <v>Nút chặn và ống nước mềm</v>
      </c>
      <c r="D31" s="38" t="str">
        <v>cái</v>
      </c>
      <c r="E31" s="38">
        <v>4</v>
      </c>
      <c r="F31" s="37">
        <v>280000</v>
      </c>
      <c r="G31" s="37">
        <f>F31*E31</f>
      </c>
      <c r="H31" s="39"/>
      <c r="I31" s="304"/>
      <c r="J31" s="304"/>
      <c r="K31" s="304"/>
      <c r="L31" s="304"/>
      <c r="M31" s="304"/>
      <c r="N31" s="304"/>
      <c r="O31" s="304"/>
      <c r="P31" s="304"/>
      <c r="Q31" s="304"/>
      <c r="R31" s="304"/>
      <c r="S31" s="304"/>
      <c r="T31" s="304"/>
    </row>
    <row customHeight="true" ht="78.74894217207334" r="32">
      <c r="A32" s="40">
        <v>3</v>
      </c>
      <c r="B32" s="37"/>
      <c r="C32" s="37" t="str">
        <v>Phểu Thoát Sàn TOTO</v>
      </c>
      <c r="D32" s="38" t="str">
        <v>cái</v>
      </c>
      <c r="E32" s="38">
        <v>9</v>
      </c>
      <c r="F32" s="25">
        <v>450000</v>
      </c>
      <c r="G32" s="37">
        <f>F32*E32</f>
      </c>
      <c r="H32" s="39"/>
      <c r="I32" s="304" t="str">
        <v>Sẵn</v>
      </c>
      <c r="J32" s="304"/>
      <c r="K32" s="304"/>
      <c r="L32" s="304"/>
      <c r="M32" s="304"/>
      <c r="N32" s="304"/>
      <c r="O32" s="304"/>
      <c r="P32" s="304"/>
      <c r="Q32" s="304"/>
      <c r="R32" s="304"/>
      <c r="S32" s="304"/>
      <c r="T32" s="304"/>
    </row>
    <row r="33">
      <c r="A33" s="304"/>
      <c r="B33" s="304"/>
      <c r="C33" s="304"/>
      <c r="D33" s="304"/>
      <c r="E33" s="304"/>
      <c r="F33" s="304"/>
      <c r="G33" s="304"/>
      <c r="H33" s="304"/>
      <c r="I33" s="304"/>
      <c r="J33" s="304"/>
      <c r="K33" s="304"/>
      <c r="L33" s="304"/>
      <c r="M33" s="304"/>
      <c r="N33" s="304"/>
      <c r="O33" s="304"/>
      <c r="P33" s="304"/>
      <c r="Q33" s="304"/>
      <c r="R33" s="304"/>
      <c r="S33" s="304"/>
      <c r="T33" s="304"/>
    </row>
    <row r="34">
      <c r="A34" s="304"/>
      <c r="B34" s="304"/>
      <c r="C34" s="304"/>
      <c r="D34" s="304"/>
      <c r="E34" s="304"/>
      <c r="F34" s="304"/>
      <c r="G34" s="304"/>
      <c r="H34" s="304"/>
      <c r="I34" s="304"/>
      <c r="J34" s="304"/>
      <c r="K34" s="304"/>
      <c r="L34" s="304"/>
      <c r="M34" s="304"/>
      <c r="N34" s="304"/>
      <c r="O34" s="304"/>
      <c r="P34" s="304"/>
      <c r="Q34" s="304"/>
      <c r="R34" s="304"/>
      <c r="S34" s="304"/>
      <c r="T34" s="304"/>
    </row>
    <row r="35">
      <c r="A35" s="304"/>
      <c r="B35" s="304"/>
      <c r="C35" s="304"/>
      <c r="D35" s="304"/>
      <c r="E35" s="304"/>
      <c r="F35" s="304"/>
      <c r="G35" s="304"/>
      <c r="H35" s="304"/>
      <c r="I35" s="304"/>
      <c r="J35" s="304"/>
      <c r="K35" s="304"/>
      <c r="L35" s="304"/>
      <c r="M35" s="304"/>
      <c r="N35" s="304"/>
      <c r="O35" s="304"/>
      <c r="P35" s="304"/>
      <c r="Q35" s="304"/>
      <c r="R35" s="304"/>
      <c r="S35" s="304"/>
      <c r="T35" s="304"/>
    </row>
    <row r="36">
      <c r="A36" s="398"/>
      <c r="B36" s="398"/>
      <c r="C36" s="398"/>
      <c r="D36" s="398"/>
      <c r="E36" s="398"/>
      <c r="F36" s="398"/>
      <c r="G36" s="400"/>
      <c r="H36" s="399"/>
      <c r="I36" s="304"/>
      <c r="J36" s="304"/>
      <c r="K36" s="304"/>
      <c r="L36" s="304"/>
      <c r="M36" s="304"/>
      <c r="N36" s="304"/>
      <c r="O36" s="304"/>
      <c r="P36" s="304"/>
      <c r="Q36" s="304"/>
      <c r="R36" s="304"/>
      <c r="S36" s="304"/>
      <c r="T36" s="304"/>
    </row>
    <row r="37">
      <c r="A37" s="398"/>
      <c r="B37" s="398"/>
      <c r="C37" s="398"/>
      <c r="D37" s="398"/>
      <c r="E37" s="398"/>
      <c r="F37" s="398"/>
      <c r="G37" s="400"/>
      <c r="H37" s="399"/>
      <c r="I37" s="304"/>
      <c r="J37" s="304"/>
      <c r="K37" s="304"/>
      <c r="L37" s="304"/>
      <c r="M37" s="304"/>
      <c r="N37" s="304"/>
      <c r="O37" s="304"/>
      <c r="P37" s="304"/>
      <c r="Q37" s="304"/>
      <c r="R37" s="304"/>
      <c r="S37" s="304"/>
      <c r="T37" s="304"/>
    </row>
    <row r="38">
      <c r="A38" s="304"/>
      <c r="B38" s="304"/>
      <c r="C38" s="304"/>
      <c r="D38" s="304"/>
      <c r="E38" s="304"/>
      <c r="F38" s="304"/>
      <c r="G38" s="304"/>
      <c r="H38" s="304"/>
      <c r="I38" s="304"/>
      <c r="J38" s="304"/>
      <c r="K38" s="304"/>
      <c r="L38" s="304"/>
      <c r="M38" s="304"/>
      <c r="N38" s="304"/>
      <c r="O38" s="304"/>
      <c r="P38" s="304"/>
      <c r="Q38" s="304"/>
      <c r="R38" s="304"/>
      <c r="S38" s="304"/>
      <c r="T38" s="304"/>
    </row>
    <row r="39">
      <c r="A39" s="304"/>
      <c r="B39" s="304"/>
      <c r="C39" s="304"/>
      <c r="D39" s="304"/>
      <c r="E39" s="304"/>
      <c r="F39" s="304"/>
      <c r="G39" s="304"/>
      <c r="H39" s="304"/>
      <c r="I39" s="304"/>
      <c r="J39" s="304"/>
      <c r="K39" s="304"/>
      <c r="L39" s="304"/>
      <c r="M39" s="304"/>
      <c r="N39" s="304"/>
      <c r="O39" s="304"/>
      <c r="P39" s="304"/>
      <c r="Q39" s="304"/>
      <c r="R39" s="304"/>
      <c r="S39" s="304"/>
      <c r="T39" s="304"/>
    </row>
    <row r="40">
      <c r="A40" s="304"/>
      <c r="B40" s="304"/>
      <c r="C40" s="304"/>
      <c r="D40" s="304"/>
      <c r="E40" s="304"/>
      <c r="F40" s="304"/>
      <c r="G40" s="304"/>
      <c r="H40" s="304"/>
      <c r="I40" s="304"/>
      <c r="J40" s="304"/>
      <c r="K40" s="304"/>
      <c r="L40" s="304"/>
      <c r="M40" s="304"/>
      <c r="N40" s="304"/>
      <c r="O40" s="304"/>
      <c r="P40" s="304"/>
      <c r="Q40" s="304"/>
      <c r="R40" s="304"/>
      <c r="S40" s="304"/>
      <c r="T40" s="304"/>
    </row>
    <row r="41">
      <c r="A41" s="304"/>
      <c r="B41" s="304"/>
      <c r="C41" s="304"/>
      <c r="D41" s="304"/>
      <c r="E41" s="304"/>
      <c r="F41" s="304"/>
      <c r="G41" s="304"/>
      <c r="H41" s="304"/>
      <c r="I41" s="304"/>
      <c r="J41" s="304"/>
      <c r="K41" s="304"/>
      <c r="L41" s="304"/>
      <c r="M41" s="304"/>
      <c r="N41" s="304"/>
      <c r="O41" s="304"/>
      <c r="P41" s="304"/>
      <c r="Q41" s="304"/>
      <c r="R41" s="304"/>
      <c r="S41" s="304"/>
      <c r="T41" s="304"/>
    </row>
    <row r="42">
      <c r="A42" s="304"/>
      <c r="B42" s="304"/>
      <c r="C42" s="304"/>
      <c r="D42" s="304"/>
      <c r="E42" s="304"/>
      <c r="F42" s="304"/>
      <c r="G42" s="304"/>
      <c r="H42" s="304"/>
      <c r="I42" s="304"/>
      <c r="J42" s="304"/>
      <c r="K42" s="304"/>
      <c r="L42" s="304"/>
      <c r="M42" s="304"/>
      <c r="N42" s="304"/>
      <c r="O42" s="304"/>
      <c r="P42" s="304"/>
      <c r="Q42" s="304"/>
      <c r="R42" s="304"/>
      <c r="S42" s="304"/>
      <c r="T42" s="304"/>
    </row>
    <row r="43">
      <c r="A43" s="304"/>
      <c r="B43" s="304"/>
      <c r="C43" s="304"/>
      <c r="D43" s="304"/>
      <c r="E43" s="304"/>
      <c r="F43" s="304"/>
      <c r="G43" s="304"/>
      <c r="H43" s="304"/>
      <c r="I43" s="304"/>
      <c r="J43" s="304"/>
      <c r="K43" s="304"/>
      <c r="L43" s="304"/>
      <c r="M43" s="304"/>
      <c r="N43" s="304"/>
      <c r="O43" s="304"/>
      <c r="P43" s="304"/>
      <c r="Q43" s="304"/>
      <c r="R43" s="304"/>
      <c r="S43" s="304"/>
      <c r="T43" s="304"/>
    </row>
    <row r="44">
      <c r="A44" s="304"/>
      <c r="B44" s="304"/>
      <c r="C44" s="304"/>
      <c r="D44" s="304"/>
      <c r="E44" s="304"/>
      <c r="F44" s="304"/>
      <c r="G44" s="304"/>
      <c r="H44" s="304"/>
      <c r="I44" s="304"/>
      <c r="J44" s="304"/>
      <c r="K44" s="304"/>
      <c r="L44" s="304"/>
      <c r="M44" s="304"/>
      <c r="N44" s="304"/>
      <c r="O44" s="304"/>
      <c r="P44" s="304"/>
      <c r="Q44" s="304"/>
      <c r="R44" s="304"/>
      <c r="S44" s="304"/>
      <c r="T44" s="304"/>
    </row>
    <row r="45">
      <c r="A45" s="304"/>
      <c r="B45" s="304"/>
      <c r="C45" s="304"/>
      <c r="D45" s="304"/>
      <c r="E45" s="304"/>
      <c r="F45" s="304"/>
      <c r="G45" s="304"/>
      <c r="H45" s="304"/>
      <c r="I45" s="304"/>
      <c r="J45" s="304"/>
      <c r="K45" s="304"/>
      <c r="L45" s="304"/>
      <c r="M45" s="304"/>
      <c r="N45" s="304"/>
      <c r="O45" s="304"/>
      <c r="P45" s="304"/>
      <c r="Q45" s="304"/>
      <c r="R45" s="304"/>
      <c r="S45" s="304"/>
      <c r="T45" s="304"/>
    </row>
    <row r="46">
      <c r="A46" s="304"/>
      <c r="B46" s="304"/>
      <c r="C46" s="304"/>
      <c r="D46" s="304"/>
      <c r="E46" s="304"/>
      <c r="F46" s="304"/>
      <c r="G46" s="304"/>
      <c r="H46" s="304"/>
      <c r="I46" s="304"/>
      <c r="J46" s="304"/>
      <c r="K46" s="304"/>
      <c r="L46" s="304"/>
      <c r="M46" s="304"/>
      <c r="N46" s="304"/>
      <c r="O46" s="304"/>
      <c r="P46" s="304"/>
      <c r="Q46" s="304"/>
      <c r="R46" s="304"/>
      <c r="S46" s="304"/>
      <c r="T46" s="304"/>
    </row>
    <row r="47">
      <c r="A47" s="304"/>
      <c r="B47" s="304"/>
      <c r="C47" s="304"/>
      <c r="D47" s="304"/>
      <c r="E47" s="304"/>
      <c r="F47" s="304"/>
      <c r="G47" s="304"/>
      <c r="H47" s="304"/>
      <c r="I47" s="304"/>
      <c r="J47" s="304"/>
      <c r="K47" s="304"/>
      <c r="L47" s="304"/>
      <c r="M47" s="304"/>
      <c r="N47" s="304"/>
      <c r="O47" s="304"/>
      <c r="P47" s="304"/>
      <c r="Q47" s="304"/>
      <c r="R47" s="304"/>
      <c r="S47" s="304"/>
      <c r="T47" s="304"/>
    </row>
    <row r="48">
      <c r="A48" s="304"/>
      <c r="B48" s="304"/>
      <c r="C48" s="304"/>
      <c r="D48" s="304"/>
      <c r="E48" s="304"/>
      <c r="F48" s="304"/>
      <c r="G48" s="304"/>
      <c r="H48" s="304"/>
      <c r="I48" s="304"/>
      <c r="J48" s="304"/>
      <c r="K48" s="304"/>
      <c r="L48" s="304"/>
      <c r="M48" s="304"/>
      <c r="N48" s="304"/>
      <c r="O48" s="304"/>
      <c r="P48" s="304"/>
      <c r="Q48" s="304"/>
      <c r="R48" s="304"/>
      <c r="S48" s="304"/>
      <c r="T48" s="304"/>
    </row>
    <row r="49">
      <c r="A49" s="304"/>
      <c r="B49" s="304"/>
      <c r="C49" s="304"/>
      <c r="D49" s="304"/>
      <c r="E49" s="304"/>
      <c r="F49" s="304"/>
      <c r="G49" s="304"/>
      <c r="H49" s="304"/>
      <c r="I49" s="304"/>
      <c r="J49" s="304"/>
      <c r="K49" s="304"/>
      <c r="L49" s="304"/>
      <c r="M49" s="304"/>
      <c r="N49" s="304"/>
      <c r="O49" s="304"/>
      <c r="P49" s="304"/>
      <c r="Q49" s="304"/>
      <c r="R49" s="304"/>
      <c r="S49" s="304"/>
      <c r="T49" s="304"/>
    </row>
    <row r="50">
      <c r="A50" s="304"/>
      <c r="B50" s="304"/>
      <c r="C50" s="304"/>
      <c r="D50" s="304"/>
      <c r="E50" s="304"/>
      <c r="F50" s="304"/>
      <c r="G50" s="304"/>
      <c r="H50" s="304"/>
      <c r="I50" s="304"/>
      <c r="J50" s="304"/>
      <c r="K50" s="304"/>
      <c r="L50" s="304"/>
      <c r="M50" s="304"/>
      <c r="N50" s="304"/>
      <c r="O50" s="304"/>
      <c r="P50" s="304"/>
      <c r="Q50" s="304"/>
      <c r="R50" s="304"/>
      <c r="S50" s="304"/>
      <c r="T50" s="304"/>
    </row>
    <row r="51">
      <c r="A51" s="304"/>
      <c r="B51" s="304"/>
      <c r="C51" s="304"/>
      <c r="D51" s="304"/>
      <c r="E51" s="304"/>
      <c r="F51" s="304"/>
      <c r="G51" s="304"/>
      <c r="H51" s="304"/>
      <c r="I51" s="304"/>
      <c r="J51" s="304"/>
      <c r="K51" s="304"/>
      <c r="L51" s="304"/>
      <c r="M51" s="304"/>
      <c r="N51" s="304"/>
      <c r="O51" s="304"/>
      <c r="P51" s="304"/>
      <c r="Q51" s="304"/>
      <c r="R51" s="304"/>
      <c r="S51" s="304"/>
      <c r="T51" s="304"/>
    </row>
    <row r="52">
      <c r="A52" s="304"/>
      <c r="B52" s="304"/>
      <c r="C52" s="304"/>
      <c r="D52" s="304"/>
      <c r="E52" s="304"/>
      <c r="F52" s="304"/>
      <c r="G52" s="304"/>
      <c r="H52" s="304"/>
      <c r="I52" s="304"/>
      <c r="J52" s="304"/>
      <c r="K52" s="304"/>
      <c r="L52" s="304"/>
      <c r="M52" s="304"/>
      <c r="N52" s="304"/>
      <c r="O52" s="304"/>
      <c r="P52" s="304"/>
      <c r="Q52" s="304"/>
      <c r="R52" s="304"/>
      <c r="S52" s="304"/>
      <c r="T52" s="304"/>
    </row>
    <row r="53">
      <c r="A53" s="304"/>
      <c r="B53" s="304"/>
      <c r="C53" s="304"/>
      <c r="D53" s="304"/>
      <c r="E53" s="304"/>
      <c r="F53" s="304"/>
      <c r="G53" s="304"/>
      <c r="H53" s="304"/>
      <c r="I53" s="304"/>
      <c r="J53" s="304"/>
      <c r="K53" s="304"/>
      <c r="L53" s="304"/>
      <c r="M53" s="304"/>
      <c r="N53" s="304"/>
      <c r="O53" s="304"/>
      <c r="P53" s="304"/>
      <c r="Q53" s="304"/>
      <c r="R53" s="304"/>
      <c r="S53" s="304"/>
      <c r="T53" s="304"/>
    </row>
    <row r="54">
      <c r="A54" s="304"/>
      <c r="B54" s="304"/>
      <c r="C54" s="304"/>
      <c r="D54" s="304"/>
      <c r="E54" s="304"/>
      <c r="F54" s="304"/>
      <c r="G54" s="304"/>
      <c r="H54" s="304"/>
      <c r="I54" s="304"/>
      <c r="J54" s="304"/>
      <c r="K54" s="304"/>
      <c r="L54" s="304"/>
      <c r="M54" s="304"/>
      <c r="N54" s="304"/>
      <c r="O54" s="304"/>
      <c r="P54" s="304"/>
      <c r="Q54" s="304"/>
      <c r="R54" s="304"/>
      <c r="S54" s="304"/>
      <c r="T54" s="304"/>
    </row>
    <row r="55">
      <c r="A55" s="304"/>
      <c r="B55" s="304"/>
      <c r="C55" s="304"/>
      <c r="D55" s="304"/>
      <c r="E55" s="304"/>
      <c r="F55" s="304"/>
      <c r="G55" s="304"/>
      <c r="H55" s="304"/>
      <c r="I55" s="304"/>
      <c r="J55" s="304"/>
      <c r="K55" s="304"/>
      <c r="L55" s="304"/>
      <c r="M55" s="304"/>
      <c r="N55" s="304"/>
      <c r="O55" s="304"/>
      <c r="P55" s="304"/>
      <c r="Q55" s="304"/>
      <c r="R55" s="304"/>
      <c r="S55" s="304"/>
      <c r="T55" s="304"/>
    </row>
    <row r="56">
      <c r="A56" s="304"/>
      <c r="B56" s="304"/>
      <c r="C56" s="304"/>
      <c r="D56" s="304"/>
      <c r="E56" s="304"/>
      <c r="F56" s="304"/>
      <c r="G56" s="304"/>
      <c r="H56" s="304"/>
      <c r="I56" s="304"/>
      <c r="J56" s="304"/>
      <c r="K56" s="304"/>
      <c r="L56" s="304"/>
      <c r="M56" s="304"/>
      <c r="N56" s="304"/>
      <c r="O56" s="304"/>
      <c r="P56" s="304"/>
      <c r="Q56" s="304"/>
      <c r="R56" s="304"/>
      <c r="S56" s="304"/>
      <c r="T56" s="304"/>
    </row>
    <row r="57">
      <c r="A57" s="304"/>
      <c r="B57" s="304"/>
      <c r="C57" s="304"/>
      <c r="D57" s="304"/>
      <c r="E57" s="304"/>
      <c r="F57" s="304"/>
      <c r="G57" s="304"/>
      <c r="H57" s="304"/>
      <c r="I57" s="304"/>
      <c r="J57" s="304"/>
      <c r="K57" s="304"/>
      <c r="L57" s="304"/>
      <c r="M57" s="304"/>
      <c r="N57" s="304"/>
      <c r="O57" s="304"/>
      <c r="P57" s="304"/>
      <c r="Q57" s="304"/>
      <c r="R57" s="304"/>
      <c r="S57" s="304"/>
      <c r="T57" s="304"/>
    </row>
    <row r="58">
      <c r="A58" s="304"/>
      <c r="B58" s="304"/>
      <c r="C58" s="304"/>
      <c r="D58" s="304"/>
      <c r="E58" s="304"/>
      <c r="F58" s="304"/>
      <c r="G58" s="304"/>
      <c r="H58" s="304"/>
      <c r="I58" s="304"/>
      <c r="J58" s="304"/>
      <c r="K58" s="304"/>
      <c r="L58" s="304"/>
      <c r="M58" s="304"/>
      <c r="N58" s="304"/>
      <c r="O58" s="304"/>
      <c r="P58" s="304"/>
      <c r="Q58" s="304"/>
      <c r="R58" s="304"/>
      <c r="S58" s="304"/>
      <c r="T58" s="304"/>
    </row>
    <row r="59">
      <c r="A59" s="304"/>
      <c r="B59" s="304"/>
      <c r="C59" s="304"/>
      <c r="D59" s="304"/>
      <c r="E59" s="304"/>
      <c r="F59" s="304"/>
      <c r="G59" s="304"/>
      <c r="H59" s="304"/>
      <c r="I59" s="304"/>
      <c r="J59" s="304"/>
      <c r="K59" s="304"/>
      <c r="L59" s="304"/>
      <c r="M59" s="304"/>
      <c r="N59" s="304"/>
      <c r="O59" s="304"/>
      <c r="P59" s="304"/>
      <c r="Q59" s="304"/>
      <c r="R59" s="304"/>
      <c r="S59" s="304"/>
      <c r="T59" s="304"/>
    </row>
    <row r="60">
      <c r="A60" s="304"/>
      <c r="B60" s="304"/>
      <c r="C60" s="304"/>
      <c r="D60" s="304"/>
      <c r="E60" s="304"/>
      <c r="F60" s="304"/>
      <c r="G60" s="304"/>
      <c r="H60" s="304"/>
      <c r="I60" s="304"/>
      <c r="J60" s="304"/>
      <c r="K60" s="304"/>
      <c r="L60" s="304"/>
      <c r="M60" s="304"/>
      <c r="N60" s="304"/>
      <c r="O60" s="304"/>
      <c r="P60" s="304"/>
      <c r="Q60" s="304"/>
      <c r="R60" s="304"/>
      <c r="S60" s="304"/>
      <c r="T60" s="304"/>
    </row>
    <row r="61">
      <c r="A61" s="304"/>
      <c r="B61" s="304"/>
      <c r="C61" s="304"/>
      <c r="D61" s="304"/>
      <c r="E61" s="304"/>
      <c r="F61" s="304"/>
      <c r="G61" s="304"/>
      <c r="H61" s="304"/>
      <c r="I61" s="304"/>
      <c r="J61" s="304"/>
      <c r="K61" s="304"/>
      <c r="L61" s="304"/>
      <c r="M61" s="304"/>
      <c r="N61" s="304"/>
      <c r="O61" s="304"/>
      <c r="P61" s="304"/>
      <c r="Q61" s="304"/>
      <c r="R61" s="304"/>
      <c r="S61" s="304"/>
      <c r="T61" s="304"/>
    </row>
    <row r="62">
      <c r="A62" s="304"/>
      <c r="B62" s="304"/>
      <c r="C62" s="304"/>
      <c r="D62" s="304"/>
      <c r="E62" s="304"/>
      <c r="F62" s="304"/>
      <c r="G62" s="304"/>
      <c r="H62" s="304"/>
      <c r="I62" s="304"/>
      <c r="J62" s="304"/>
      <c r="K62" s="304"/>
      <c r="L62" s="304"/>
      <c r="M62" s="304"/>
      <c r="N62" s="304"/>
      <c r="O62" s="304"/>
      <c r="P62" s="304"/>
      <c r="Q62" s="304"/>
      <c r="R62" s="304"/>
      <c r="S62" s="304"/>
      <c r="T62" s="304"/>
    </row>
    <row r="63">
      <c r="A63" s="304"/>
      <c r="B63" s="304"/>
      <c r="C63" s="304"/>
      <c r="D63" s="304"/>
      <c r="E63" s="304"/>
      <c r="F63" s="304"/>
      <c r="G63" s="304"/>
      <c r="H63" s="304"/>
      <c r="I63" s="304"/>
      <c r="J63" s="304"/>
      <c r="K63" s="304"/>
      <c r="L63" s="304"/>
      <c r="M63" s="304"/>
      <c r="N63" s="304"/>
      <c r="O63" s="304"/>
      <c r="P63" s="304"/>
      <c r="Q63" s="304"/>
      <c r="R63" s="304"/>
      <c r="S63" s="304"/>
      <c r="T63" s="304"/>
    </row>
    <row r="64">
      <c r="A64" s="304"/>
      <c r="B64" s="304"/>
      <c r="C64" s="304"/>
      <c r="D64" s="304"/>
      <c r="E64" s="304"/>
      <c r="F64" s="304"/>
      <c r="G64" s="304"/>
      <c r="H64" s="304"/>
      <c r="I64" s="304"/>
      <c r="J64" s="304"/>
      <c r="K64" s="304"/>
      <c r="L64" s="304"/>
      <c r="M64" s="304"/>
      <c r="N64" s="304"/>
      <c r="O64" s="304"/>
      <c r="P64" s="304"/>
      <c r="Q64" s="304"/>
      <c r="R64" s="304"/>
      <c r="S64" s="304"/>
      <c r="T64" s="304"/>
    </row>
    <row r="65">
      <c r="A65" s="304"/>
      <c r="B65" s="304"/>
      <c r="C65" s="304"/>
      <c r="D65" s="304"/>
      <c r="E65" s="304"/>
      <c r="F65" s="304"/>
      <c r="G65" s="304"/>
      <c r="H65" s="304"/>
      <c r="I65" s="304"/>
      <c r="J65" s="304"/>
      <c r="K65" s="304"/>
      <c r="L65" s="304"/>
      <c r="M65" s="304"/>
      <c r="N65" s="304"/>
      <c r="O65" s="304"/>
      <c r="P65" s="304"/>
      <c r="Q65" s="304"/>
      <c r="R65" s="304"/>
      <c r="S65" s="304"/>
      <c r="T65" s="304"/>
    </row>
    <row r="66">
      <c r="A66" s="304"/>
      <c r="B66" s="304"/>
      <c r="C66" s="304"/>
      <c r="D66" s="304"/>
      <c r="E66" s="304"/>
      <c r="F66" s="304"/>
      <c r="G66" s="304"/>
      <c r="H66" s="304"/>
      <c r="I66" s="304"/>
      <c r="J66" s="304"/>
      <c r="K66" s="304"/>
      <c r="L66" s="304"/>
      <c r="M66" s="304"/>
      <c r="N66" s="304"/>
      <c r="O66" s="304"/>
      <c r="P66" s="304"/>
      <c r="Q66" s="304"/>
      <c r="R66" s="304"/>
      <c r="S66" s="304"/>
      <c r="T66" s="304"/>
    </row>
    <row r="67">
      <c r="A67" s="304"/>
      <c r="B67" s="304"/>
      <c r="C67" s="304"/>
      <c r="D67" s="304"/>
      <c r="E67" s="304"/>
      <c r="F67" s="304"/>
      <c r="G67" s="304"/>
      <c r="H67" s="304"/>
      <c r="I67" s="304"/>
      <c r="J67" s="304"/>
      <c r="K67" s="304"/>
      <c r="L67" s="304"/>
      <c r="M67" s="304"/>
      <c r="N67" s="304"/>
      <c r="O67" s="304"/>
      <c r="P67" s="304"/>
      <c r="Q67" s="304"/>
      <c r="R67" s="304"/>
      <c r="S67" s="304"/>
      <c r="T67" s="304"/>
    </row>
    <row r="68">
      <c r="A68" s="304"/>
      <c r="B68" s="304"/>
      <c r="C68" s="304"/>
      <c r="D68" s="304"/>
      <c r="E68" s="304"/>
      <c r="F68" s="304"/>
      <c r="G68" s="304"/>
      <c r="H68" s="304"/>
      <c r="I68" s="304"/>
      <c r="J68" s="304"/>
      <c r="K68" s="304"/>
      <c r="L68" s="304"/>
      <c r="M68" s="304"/>
      <c r="N68" s="304"/>
      <c r="O68" s="304"/>
      <c r="P68" s="304"/>
      <c r="Q68" s="304"/>
      <c r="R68" s="304"/>
      <c r="S68" s="304"/>
      <c r="T68" s="304"/>
    </row>
    <row r="69">
      <c r="A69" s="304"/>
      <c r="B69" s="304"/>
      <c r="C69" s="304"/>
      <c r="D69" s="304"/>
      <c r="E69" s="304"/>
      <c r="F69" s="304"/>
      <c r="G69" s="304"/>
      <c r="H69" s="304"/>
      <c r="I69" s="304"/>
      <c r="J69" s="304"/>
      <c r="K69" s="304"/>
      <c r="L69" s="304"/>
      <c r="M69" s="304"/>
      <c r="N69" s="304"/>
      <c r="O69" s="304"/>
      <c r="P69" s="304"/>
      <c r="Q69" s="304"/>
      <c r="R69" s="304"/>
      <c r="S69" s="304"/>
      <c r="T69" s="304"/>
    </row>
    <row r="70">
      <c r="A70" s="304"/>
      <c r="B70" s="304"/>
      <c r="C70" s="304"/>
      <c r="D70" s="304"/>
      <c r="E70" s="304"/>
      <c r="F70" s="304"/>
      <c r="G70" s="304"/>
      <c r="H70" s="304"/>
      <c r="I70" s="304"/>
      <c r="J70" s="304"/>
      <c r="K70" s="304"/>
      <c r="L70" s="304"/>
      <c r="M70" s="304"/>
      <c r="N70" s="304"/>
      <c r="O70" s="304"/>
      <c r="P70" s="304"/>
      <c r="Q70" s="304"/>
      <c r="R70" s="304"/>
      <c r="S70" s="304"/>
      <c r="T70" s="304"/>
    </row>
    <row r="71">
      <c r="A71" s="304"/>
      <c r="B71" s="304"/>
      <c r="C71" s="304"/>
      <c r="D71" s="304"/>
      <c r="E71" s="304"/>
      <c r="F71" s="304"/>
      <c r="G71" s="304"/>
      <c r="H71" s="304"/>
      <c r="I71" s="304"/>
      <c r="J71" s="304"/>
      <c r="K71" s="304"/>
      <c r="L71" s="304"/>
      <c r="M71" s="304"/>
      <c r="N71" s="304"/>
      <c r="O71" s="304"/>
      <c r="P71" s="304"/>
      <c r="Q71" s="304"/>
      <c r="R71" s="304"/>
      <c r="S71" s="304"/>
      <c r="T71" s="304"/>
    </row>
    <row r="72">
      <c r="A72" s="304"/>
      <c r="B72" s="304"/>
      <c r="C72" s="304"/>
      <c r="D72" s="304"/>
      <c r="E72" s="304"/>
      <c r="F72" s="304"/>
      <c r="G72" s="304"/>
      <c r="H72" s="304"/>
      <c r="I72" s="304"/>
      <c r="J72" s="304"/>
      <c r="K72" s="304"/>
      <c r="L72" s="304"/>
      <c r="M72" s="304"/>
      <c r="N72" s="304"/>
      <c r="O72" s="304"/>
      <c r="P72" s="304"/>
      <c r="Q72" s="304"/>
      <c r="R72" s="304"/>
      <c r="S72" s="304"/>
      <c r="T72" s="304"/>
    </row>
    <row r="73">
      <c r="A73" s="304"/>
      <c r="B73" s="304"/>
      <c r="C73" s="304"/>
      <c r="D73" s="304"/>
      <c r="E73" s="304"/>
      <c r="F73" s="304"/>
      <c r="G73" s="304"/>
      <c r="H73" s="304"/>
      <c r="I73" s="304"/>
      <c r="J73" s="304"/>
      <c r="K73" s="304"/>
      <c r="L73" s="304"/>
      <c r="M73" s="304"/>
      <c r="N73" s="304"/>
      <c r="O73" s="304"/>
      <c r="P73" s="304"/>
      <c r="Q73" s="304"/>
      <c r="R73" s="304"/>
      <c r="S73" s="304"/>
      <c r="T73" s="304"/>
    </row>
    <row r="74">
      <c r="A74" s="304"/>
      <c r="B74" s="304"/>
      <c r="C74" s="304"/>
      <c r="D74" s="304"/>
      <c r="E74" s="304"/>
      <c r="F74" s="304"/>
      <c r="G74" s="304"/>
      <c r="H74" s="304"/>
      <c r="I74" s="304"/>
      <c r="J74" s="304"/>
      <c r="K74" s="304"/>
      <c r="L74" s="304"/>
      <c r="M74" s="304"/>
      <c r="N74" s="304"/>
      <c r="O74" s="304"/>
      <c r="P74" s="304"/>
      <c r="Q74" s="304"/>
      <c r="R74" s="304"/>
      <c r="S74" s="304"/>
      <c r="T74" s="304"/>
    </row>
    <row r="75">
      <c r="A75" s="304"/>
      <c r="B75" s="304"/>
      <c r="C75" s="304"/>
      <c r="D75" s="304"/>
      <c r="E75" s="304"/>
      <c r="F75" s="304"/>
      <c r="G75" s="304"/>
      <c r="H75" s="304"/>
      <c r="I75" s="304"/>
      <c r="J75" s="304"/>
      <c r="K75" s="304"/>
      <c r="L75" s="304"/>
      <c r="M75" s="304"/>
      <c r="N75" s="304"/>
      <c r="O75" s="304"/>
      <c r="P75" s="304"/>
      <c r="Q75" s="304"/>
      <c r="R75" s="304"/>
      <c r="S75" s="304"/>
      <c r="T75" s="304"/>
    </row>
    <row r="76">
      <c r="A76" s="304"/>
      <c r="B76" s="304"/>
      <c r="C76" s="304"/>
      <c r="D76" s="304"/>
      <c r="E76" s="304"/>
      <c r="F76" s="304"/>
      <c r="G76" s="304"/>
      <c r="H76" s="304"/>
      <c r="I76" s="304"/>
      <c r="J76" s="304"/>
      <c r="K76" s="304"/>
      <c r="L76" s="304"/>
      <c r="M76" s="304"/>
      <c r="N76" s="304"/>
      <c r="O76" s="304"/>
      <c r="P76" s="304"/>
      <c r="Q76" s="304"/>
      <c r="R76" s="304"/>
      <c r="S76" s="304"/>
      <c r="T76" s="304"/>
    </row>
    <row r="77">
      <c r="A77" s="304"/>
      <c r="B77" s="304"/>
      <c r="C77" s="304"/>
      <c r="D77" s="304"/>
      <c r="E77" s="304"/>
      <c r="F77" s="304"/>
      <c r="G77" s="304"/>
      <c r="H77" s="304"/>
      <c r="I77" s="304"/>
      <c r="J77" s="304"/>
      <c r="K77" s="304"/>
      <c r="L77" s="304"/>
      <c r="M77" s="304"/>
      <c r="N77" s="304"/>
      <c r="O77" s="304"/>
      <c r="P77" s="304"/>
      <c r="Q77" s="304"/>
      <c r="R77" s="304"/>
      <c r="S77" s="304"/>
      <c r="T77" s="304"/>
    </row>
    <row r="78">
      <c r="A78" s="304"/>
      <c r="B78" s="304"/>
      <c r="C78" s="304"/>
      <c r="D78" s="304"/>
      <c r="E78" s="304"/>
      <c r="F78" s="304"/>
      <c r="G78" s="304"/>
      <c r="H78" s="304"/>
      <c r="I78" s="304"/>
      <c r="J78" s="304"/>
      <c r="K78" s="304"/>
      <c r="L78" s="304"/>
      <c r="M78" s="304"/>
      <c r="N78" s="304"/>
      <c r="O78" s="304"/>
      <c r="P78" s="304"/>
      <c r="Q78" s="304"/>
      <c r="R78" s="304"/>
      <c r="S78" s="304"/>
      <c r="T78" s="304"/>
    </row>
    <row r="79">
      <c r="A79" s="304"/>
      <c r="B79" s="304"/>
      <c r="C79" s="304"/>
      <c r="D79" s="304"/>
      <c r="E79" s="304"/>
      <c r="F79" s="304"/>
      <c r="G79" s="304"/>
      <c r="H79" s="304"/>
      <c r="I79" s="304"/>
      <c r="J79" s="304"/>
      <c r="K79" s="304"/>
      <c r="L79" s="304"/>
      <c r="M79" s="304"/>
      <c r="N79" s="304"/>
      <c r="O79" s="304"/>
      <c r="P79" s="304"/>
      <c r="Q79" s="304"/>
      <c r="R79" s="304"/>
      <c r="S79" s="304"/>
      <c r="T79" s="304"/>
    </row>
    <row r="80">
      <c r="A80" s="304"/>
      <c r="B80" s="304"/>
      <c r="C80" s="304"/>
      <c r="D80" s="304"/>
      <c r="E80" s="304"/>
      <c r="F80" s="304"/>
      <c r="G80" s="304"/>
      <c r="H80" s="304"/>
      <c r="I80" s="304"/>
      <c r="J80" s="304"/>
      <c r="K80" s="304"/>
      <c r="L80" s="304"/>
      <c r="M80" s="304"/>
      <c r="N80" s="304"/>
      <c r="O80" s="304"/>
      <c r="P80" s="304"/>
      <c r="Q80" s="304"/>
      <c r="R80" s="304"/>
      <c r="S80" s="304"/>
      <c r="T80" s="304"/>
    </row>
    <row r="81">
      <c r="A81" s="304"/>
      <c r="B81" s="304"/>
      <c r="C81" s="304"/>
      <c r="D81" s="304"/>
      <c r="E81" s="304"/>
      <c r="F81" s="304"/>
      <c r="G81" s="304"/>
      <c r="H81" s="304"/>
      <c r="I81" s="304"/>
      <c r="J81" s="304"/>
      <c r="K81" s="304"/>
      <c r="L81" s="304"/>
      <c r="M81" s="304"/>
      <c r="N81" s="304"/>
      <c r="O81" s="304"/>
      <c r="P81" s="304"/>
      <c r="Q81" s="304"/>
      <c r="R81" s="304"/>
      <c r="S81" s="304"/>
      <c r="T81" s="304"/>
    </row>
    <row r="82">
      <c r="A82" s="304"/>
      <c r="B82" s="304"/>
      <c r="C82" s="304"/>
      <c r="D82" s="304"/>
      <c r="E82" s="304"/>
      <c r="F82" s="304"/>
      <c r="G82" s="304"/>
      <c r="H82" s="304"/>
      <c r="I82" s="304"/>
      <c r="J82" s="304"/>
      <c r="K82" s="304"/>
      <c r="L82" s="304"/>
      <c r="M82" s="304"/>
      <c r="N82" s="304"/>
      <c r="O82" s="304"/>
      <c r="P82" s="304"/>
      <c r="Q82" s="304"/>
      <c r="R82" s="304"/>
      <c r="S82" s="304"/>
      <c r="T82" s="304"/>
    </row>
    <row r="83">
      <c r="A83" s="304"/>
      <c r="B83" s="304"/>
      <c r="C83" s="304"/>
      <c r="D83" s="304"/>
      <c r="E83" s="304"/>
      <c r="F83" s="304"/>
      <c r="G83" s="304"/>
      <c r="H83" s="304"/>
      <c r="I83" s="304"/>
      <c r="J83" s="304"/>
      <c r="K83" s="304"/>
      <c r="L83" s="304"/>
      <c r="M83" s="304"/>
      <c r="N83" s="304"/>
      <c r="O83" s="304"/>
      <c r="P83" s="304"/>
      <c r="Q83" s="304"/>
      <c r="R83" s="304"/>
      <c r="S83" s="304"/>
      <c r="T83" s="304"/>
    </row>
    <row r="84">
      <c r="A84" s="304"/>
      <c r="B84" s="304"/>
      <c r="C84" s="304"/>
      <c r="D84" s="304"/>
      <c r="E84" s="304"/>
      <c r="F84" s="304"/>
      <c r="G84" s="304"/>
      <c r="H84" s="304"/>
      <c r="I84" s="304"/>
      <c r="J84" s="304"/>
      <c r="K84" s="304"/>
      <c r="L84" s="304"/>
      <c r="M84" s="304"/>
      <c r="N84" s="304"/>
      <c r="O84" s="304"/>
      <c r="P84" s="304"/>
      <c r="Q84" s="304"/>
      <c r="R84" s="304"/>
      <c r="S84" s="304"/>
      <c r="T84" s="304"/>
    </row>
    <row r="85">
      <c r="A85" s="304"/>
      <c r="B85" s="304"/>
      <c r="C85" s="304"/>
      <c r="D85" s="304"/>
      <c r="E85" s="304"/>
      <c r="F85" s="304"/>
      <c r="G85" s="304"/>
      <c r="H85" s="304"/>
      <c r="I85" s="304"/>
      <c r="J85" s="304"/>
      <c r="K85" s="304"/>
      <c r="L85" s="304"/>
      <c r="M85" s="304"/>
      <c r="N85" s="304"/>
      <c r="O85" s="304"/>
      <c r="P85" s="304"/>
      <c r="Q85" s="304"/>
      <c r="R85" s="304"/>
      <c r="S85" s="304"/>
      <c r="T85" s="304"/>
    </row>
    <row r="86">
      <c r="A86" s="304"/>
      <c r="B86" s="304"/>
      <c r="C86" s="304"/>
      <c r="D86" s="304"/>
      <c r="E86" s="304"/>
      <c r="F86" s="304"/>
      <c r="G86" s="304"/>
      <c r="H86" s="304"/>
      <c r="I86" s="304"/>
      <c r="J86" s="304"/>
      <c r="K86" s="304"/>
      <c r="L86" s="304"/>
      <c r="M86" s="304"/>
      <c r="N86" s="304"/>
      <c r="O86" s="304"/>
      <c r="P86" s="304"/>
      <c r="Q86" s="304"/>
      <c r="R86" s="304"/>
      <c r="S86" s="304"/>
      <c r="T86" s="304"/>
    </row>
    <row r="87">
      <c r="A87" s="304"/>
      <c r="B87" s="304"/>
      <c r="C87" s="304"/>
      <c r="D87" s="304"/>
      <c r="E87" s="304"/>
      <c r="F87" s="304"/>
      <c r="G87" s="304"/>
      <c r="H87" s="304"/>
      <c r="I87" s="304"/>
      <c r="J87" s="304"/>
      <c r="K87" s="304"/>
      <c r="L87" s="304"/>
      <c r="M87" s="304"/>
      <c r="N87" s="304"/>
      <c r="O87" s="304"/>
      <c r="P87" s="304"/>
      <c r="Q87" s="304"/>
      <c r="R87" s="304"/>
      <c r="S87" s="304"/>
      <c r="T87" s="304"/>
    </row>
    <row r="88">
      <c r="A88" s="304"/>
      <c r="B88" s="304"/>
      <c r="C88" s="304"/>
      <c r="D88" s="304"/>
      <c r="E88" s="304"/>
      <c r="F88" s="304"/>
      <c r="G88" s="304"/>
      <c r="H88" s="304"/>
      <c r="I88" s="304"/>
      <c r="J88" s="304"/>
      <c r="K88" s="304"/>
      <c r="L88" s="304"/>
      <c r="M88" s="304"/>
      <c r="N88" s="304"/>
      <c r="O88" s="304"/>
      <c r="P88" s="304"/>
      <c r="Q88" s="304"/>
      <c r="R88" s="304"/>
      <c r="S88" s="304"/>
      <c r="T88" s="304"/>
    </row>
    <row r="89">
      <c r="A89" s="304"/>
      <c r="B89" s="304"/>
      <c r="C89" s="304"/>
      <c r="D89" s="304"/>
      <c r="E89" s="304"/>
      <c r="F89" s="304"/>
      <c r="G89" s="304"/>
      <c r="H89" s="304"/>
      <c r="I89" s="304"/>
      <c r="J89" s="304"/>
      <c r="K89" s="304"/>
      <c r="L89" s="304"/>
      <c r="M89" s="304"/>
      <c r="N89" s="304"/>
      <c r="O89" s="304"/>
      <c r="P89" s="304"/>
      <c r="Q89" s="304"/>
      <c r="R89" s="304"/>
      <c r="S89" s="304"/>
      <c r="T89" s="304"/>
    </row>
    <row r="90">
      <c r="A90" s="304"/>
      <c r="B90" s="304"/>
      <c r="C90" s="304"/>
      <c r="D90" s="304"/>
      <c r="E90" s="304"/>
      <c r="F90" s="304"/>
      <c r="G90" s="304"/>
      <c r="H90" s="304"/>
      <c r="I90" s="304"/>
      <c r="J90" s="304"/>
      <c r="K90" s="304"/>
      <c r="L90" s="304"/>
      <c r="M90" s="304"/>
      <c r="N90" s="304"/>
      <c r="O90" s="304"/>
      <c r="P90" s="304"/>
      <c r="Q90" s="304"/>
      <c r="R90" s="304"/>
      <c r="S90" s="304"/>
      <c r="T90" s="304"/>
    </row>
    <row r="91">
      <c r="A91" s="304"/>
      <c r="B91" s="304"/>
      <c r="C91" s="304"/>
      <c r="D91" s="304"/>
      <c r="E91" s="304"/>
      <c r="F91" s="304"/>
      <c r="G91" s="304"/>
      <c r="H91" s="304"/>
      <c r="I91" s="304"/>
      <c r="J91" s="304"/>
      <c r="K91" s="304"/>
      <c r="L91" s="304"/>
      <c r="M91" s="304"/>
      <c r="N91" s="304"/>
      <c r="O91" s="304"/>
      <c r="P91" s="304"/>
      <c r="Q91" s="304"/>
      <c r="R91" s="304"/>
      <c r="S91" s="304"/>
      <c r="T91" s="304"/>
    </row>
    <row r="92">
      <c r="A92" s="304"/>
      <c r="B92" s="304"/>
      <c r="C92" s="304"/>
      <c r="D92" s="304"/>
      <c r="E92" s="304"/>
      <c r="F92" s="304"/>
      <c r="G92" s="304"/>
      <c r="H92" s="304"/>
      <c r="I92" s="304"/>
      <c r="J92" s="304"/>
      <c r="K92" s="304"/>
      <c r="L92" s="304"/>
      <c r="M92" s="304"/>
      <c r="N92" s="304"/>
      <c r="O92" s="304"/>
      <c r="P92" s="304"/>
      <c r="Q92" s="304"/>
      <c r="R92" s="304"/>
      <c r="S92" s="304"/>
      <c r="T92" s="304"/>
    </row>
    <row r="93">
      <c r="A93" s="304"/>
      <c r="B93" s="304"/>
      <c r="C93" s="304"/>
      <c r="D93" s="304"/>
      <c r="E93" s="304"/>
      <c r="F93" s="304"/>
      <c r="G93" s="304"/>
      <c r="H93" s="304"/>
      <c r="I93" s="304"/>
      <c r="J93" s="304"/>
      <c r="K93" s="304"/>
      <c r="L93" s="304"/>
      <c r="M93" s="304"/>
      <c r="N93" s="304"/>
      <c r="O93" s="304"/>
      <c r="P93" s="304"/>
      <c r="Q93" s="304"/>
      <c r="R93" s="304"/>
      <c r="S93" s="304"/>
      <c r="T93" s="304"/>
    </row>
    <row r="94">
      <c r="A94" s="304"/>
      <c r="B94" s="304"/>
      <c r="C94" s="304"/>
      <c r="D94" s="304"/>
      <c r="E94" s="304"/>
      <c r="F94" s="304"/>
      <c r="G94" s="304"/>
      <c r="H94" s="304"/>
      <c r="I94" s="304"/>
      <c r="J94" s="304"/>
      <c r="K94" s="304"/>
      <c r="L94" s="304"/>
      <c r="M94" s="304"/>
      <c r="N94" s="304"/>
      <c r="O94" s="304"/>
      <c r="P94" s="304"/>
      <c r="Q94" s="304"/>
      <c r="R94" s="304"/>
      <c r="S94" s="304"/>
      <c r="T94" s="304"/>
    </row>
    <row r="95">
      <c r="A95" s="304"/>
      <c r="B95" s="304"/>
      <c r="C95" s="304"/>
      <c r="D95" s="304"/>
      <c r="E95" s="304"/>
      <c r="F95" s="304"/>
      <c r="G95" s="304"/>
      <c r="H95" s="304"/>
      <c r="I95" s="304"/>
      <c r="J95" s="304"/>
      <c r="K95" s="304"/>
      <c r="L95" s="304"/>
      <c r="M95" s="304"/>
      <c r="N95" s="304"/>
      <c r="O95" s="304"/>
      <c r="P95" s="304"/>
      <c r="Q95" s="304"/>
      <c r="R95" s="304"/>
      <c r="S95" s="304"/>
      <c r="T95" s="304"/>
    </row>
    <row r="96">
      <c r="A96" s="304"/>
      <c r="B96" s="304"/>
      <c r="C96" s="304"/>
      <c r="D96" s="304"/>
      <c r="E96" s="304"/>
      <c r="F96" s="304"/>
      <c r="G96" s="304"/>
      <c r="H96" s="304"/>
      <c r="I96" s="304"/>
      <c r="J96" s="304"/>
      <c r="K96" s="304"/>
      <c r="L96" s="304"/>
      <c r="M96" s="304"/>
      <c r="N96" s="304"/>
      <c r="O96" s="304"/>
      <c r="P96" s="304"/>
      <c r="Q96" s="304"/>
      <c r="R96" s="304"/>
      <c r="S96" s="304"/>
      <c r="T96" s="304"/>
    </row>
    <row r="97">
      <c r="A97" s="304"/>
      <c r="B97" s="304"/>
      <c r="C97" s="304"/>
      <c r="D97" s="304"/>
      <c r="E97" s="304"/>
      <c r="F97" s="304"/>
      <c r="G97" s="304"/>
      <c r="H97" s="304"/>
      <c r="I97" s="304"/>
      <c r="J97" s="304"/>
      <c r="K97" s="304"/>
      <c r="L97" s="304"/>
      <c r="M97" s="304"/>
      <c r="N97" s="304"/>
      <c r="O97" s="304"/>
      <c r="P97" s="304"/>
      <c r="Q97" s="304"/>
      <c r="R97" s="304"/>
      <c r="S97" s="304"/>
      <c r="T97" s="304"/>
    </row>
    <row r="98">
      <c r="A98" s="304"/>
      <c r="B98" s="304"/>
      <c r="C98" s="304"/>
      <c r="D98" s="304"/>
      <c r="E98" s="304"/>
      <c r="F98" s="304"/>
      <c r="G98" s="304"/>
      <c r="H98" s="304"/>
      <c r="I98" s="304"/>
      <c r="J98" s="304"/>
      <c r="K98" s="304"/>
      <c r="L98" s="304"/>
      <c r="M98" s="304"/>
      <c r="N98" s="304"/>
      <c r="O98" s="304"/>
      <c r="P98" s="304"/>
      <c r="Q98" s="304"/>
      <c r="R98" s="304"/>
      <c r="S98" s="304"/>
      <c r="T98" s="304"/>
    </row>
    <row r="99">
      <c r="A99" s="304"/>
      <c r="B99" s="304"/>
      <c r="C99" s="304"/>
      <c r="D99" s="304"/>
      <c r="E99" s="304"/>
      <c r="F99" s="304"/>
      <c r="G99" s="304"/>
      <c r="H99" s="304"/>
      <c r="I99" s="304"/>
      <c r="J99" s="304"/>
      <c r="K99" s="304"/>
      <c r="L99" s="304"/>
      <c r="M99" s="304"/>
      <c r="N99" s="304"/>
      <c r="O99" s="304"/>
      <c r="P99" s="304"/>
      <c r="Q99" s="304"/>
      <c r="R99" s="304"/>
      <c r="S99" s="304"/>
      <c r="T99" s="304"/>
    </row>
    <row r="100">
      <c r="A100" s="304"/>
      <c r="B100" s="304"/>
      <c r="C100" s="304"/>
      <c r="D100" s="304"/>
      <c r="E100" s="304"/>
      <c r="F100" s="304"/>
      <c r="G100" s="304"/>
      <c r="H100" s="304"/>
      <c r="I100" s="304"/>
      <c r="J100" s="304"/>
      <c r="K100" s="304"/>
      <c r="L100" s="304"/>
      <c r="M100" s="304"/>
      <c r="N100" s="304"/>
      <c r="O100" s="304"/>
      <c r="P100" s="304"/>
      <c r="Q100" s="304"/>
      <c r="R100" s="304"/>
      <c r="S100" s="304"/>
      <c r="T100" s="304"/>
    </row>
    <row r="101">
      <c r="A101" s="304"/>
      <c r="B101" s="304"/>
      <c r="C101" s="304"/>
      <c r="D101" s="304"/>
      <c r="E101" s="304"/>
      <c r="F101" s="304"/>
      <c r="G101" s="304"/>
      <c r="H101" s="304"/>
      <c r="I101" s="304"/>
      <c r="J101" s="304"/>
      <c r="K101" s="304"/>
      <c r="L101" s="304"/>
      <c r="M101" s="304"/>
      <c r="N101" s="304"/>
      <c r="O101" s="304"/>
      <c r="P101" s="304"/>
      <c r="Q101" s="304"/>
      <c r="R101" s="304"/>
      <c r="S101" s="304"/>
      <c r="T101" s="304"/>
    </row>
    <row r="102">
      <c r="A102" s="304"/>
      <c r="B102" s="304"/>
      <c r="C102" s="304"/>
      <c r="D102" s="304"/>
      <c r="E102" s="304"/>
      <c r="F102" s="304"/>
      <c r="G102" s="304"/>
      <c r="H102" s="304"/>
      <c r="I102" s="304"/>
      <c r="J102" s="304"/>
      <c r="K102" s="304"/>
      <c r="L102" s="304"/>
      <c r="M102" s="304"/>
      <c r="N102" s="304"/>
      <c r="O102" s="304"/>
      <c r="P102" s="304"/>
      <c r="Q102" s="304"/>
      <c r="R102" s="304"/>
      <c r="S102" s="304"/>
      <c r="T102" s="304"/>
    </row>
    <row r="103">
      <c r="A103" s="304"/>
      <c r="B103" s="304"/>
      <c r="C103" s="304"/>
      <c r="D103" s="304"/>
      <c r="E103" s="304"/>
      <c r="F103" s="304"/>
      <c r="G103" s="304"/>
      <c r="H103" s="304"/>
      <c r="I103" s="304"/>
      <c r="J103" s="304"/>
      <c r="K103" s="304"/>
      <c r="L103" s="304"/>
      <c r="M103" s="304"/>
      <c r="N103" s="304"/>
      <c r="O103" s="304"/>
      <c r="P103" s="304"/>
      <c r="Q103" s="304"/>
      <c r="R103" s="304"/>
      <c r="S103" s="304"/>
      <c r="T103" s="304"/>
    </row>
    <row r="104">
      <c r="A104" s="304"/>
      <c r="B104" s="304"/>
      <c r="C104" s="304"/>
      <c r="D104" s="304"/>
      <c r="E104" s="304"/>
      <c r="F104" s="304"/>
      <c r="G104" s="304"/>
      <c r="H104" s="304"/>
      <c r="I104" s="304"/>
      <c r="J104" s="304"/>
      <c r="K104" s="304"/>
      <c r="L104" s="304"/>
      <c r="M104" s="304"/>
      <c r="N104" s="304"/>
      <c r="O104" s="304"/>
      <c r="P104" s="304"/>
      <c r="Q104" s="304"/>
      <c r="R104" s="304"/>
      <c r="S104" s="304"/>
      <c r="T104" s="304"/>
    </row>
    <row r="105">
      <c r="A105" s="304"/>
      <c r="B105" s="304"/>
      <c r="C105" s="304"/>
      <c r="D105" s="304"/>
      <c r="E105" s="304"/>
      <c r="F105" s="304"/>
      <c r="G105" s="304"/>
      <c r="H105" s="304"/>
      <c r="I105" s="304"/>
      <c r="J105" s="304"/>
      <c r="K105" s="304"/>
      <c r="L105" s="304"/>
      <c r="M105" s="304"/>
      <c r="N105" s="304"/>
      <c r="O105" s="304"/>
      <c r="P105" s="304"/>
      <c r="Q105" s="304"/>
      <c r="R105" s="304"/>
      <c r="S105" s="304"/>
      <c r="T105" s="304"/>
    </row>
    <row r="106">
      <c r="A106" s="304"/>
      <c r="B106" s="304"/>
      <c r="C106" s="304"/>
      <c r="D106" s="304"/>
      <c r="E106" s="304"/>
      <c r="F106" s="304"/>
      <c r="G106" s="304"/>
      <c r="H106" s="304"/>
      <c r="I106" s="304"/>
      <c r="J106" s="304"/>
      <c r="K106" s="304"/>
      <c r="L106" s="304"/>
      <c r="M106" s="304"/>
      <c r="N106" s="304"/>
      <c r="O106" s="304"/>
      <c r="P106" s="304"/>
      <c r="Q106" s="304"/>
      <c r="R106" s="304"/>
      <c r="S106" s="304"/>
      <c r="T106" s="304"/>
    </row>
    <row r="107">
      <c r="A107" s="304"/>
      <c r="B107" s="304"/>
      <c r="C107" s="304"/>
      <c r="D107" s="304"/>
      <c r="E107" s="304"/>
      <c r="F107" s="304"/>
      <c r="G107" s="304"/>
      <c r="H107" s="304"/>
      <c r="I107" s="304"/>
      <c r="J107" s="304"/>
      <c r="K107" s="304"/>
      <c r="L107" s="304"/>
      <c r="M107" s="304"/>
      <c r="N107" s="304"/>
      <c r="O107" s="304"/>
      <c r="P107" s="304"/>
      <c r="Q107" s="304"/>
      <c r="R107" s="304"/>
      <c r="S107" s="304"/>
      <c r="T107" s="304"/>
    </row>
    <row r="108">
      <c r="A108" s="304"/>
      <c r="B108" s="304"/>
      <c r="C108" s="304"/>
      <c r="D108" s="304"/>
      <c r="E108" s="304"/>
      <c r="F108" s="304"/>
      <c r="G108" s="304"/>
      <c r="H108" s="304"/>
      <c r="I108" s="304"/>
      <c r="J108" s="304"/>
      <c r="K108" s="304"/>
      <c r="L108" s="304"/>
      <c r="M108" s="304"/>
      <c r="N108" s="304"/>
      <c r="O108" s="304"/>
      <c r="P108" s="304"/>
      <c r="Q108" s="304"/>
      <c r="R108" s="304"/>
      <c r="S108" s="304"/>
      <c r="T108" s="304"/>
    </row>
    <row r="109">
      <c r="A109" s="304"/>
      <c r="B109" s="304"/>
      <c r="C109" s="304"/>
      <c r="D109" s="304"/>
      <c r="E109" s="304"/>
      <c r="F109" s="304"/>
      <c r="G109" s="304"/>
      <c r="H109" s="304"/>
      <c r="I109" s="304"/>
      <c r="J109" s="304"/>
      <c r="K109" s="304"/>
      <c r="L109" s="304"/>
      <c r="M109" s="304"/>
      <c r="N109" s="304"/>
      <c r="O109" s="304"/>
      <c r="P109" s="304"/>
      <c r="Q109" s="304"/>
      <c r="R109" s="304"/>
      <c r="S109" s="304"/>
      <c r="T109" s="304"/>
    </row>
    <row r="110">
      <c r="A110" s="304"/>
      <c r="B110" s="304"/>
      <c r="C110" s="304"/>
      <c r="D110" s="304"/>
      <c r="E110" s="304"/>
      <c r="F110" s="304"/>
      <c r="G110" s="304"/>
      <c r="H110" s="304"/>
      <c r="I110" s="304"/>
      <c r="J110" s="304"/>
      <c r="K110" s="304"/>
      <c r="L110" s="304"/>
      <c r="M110" s="304"/>
      <c r="N110" s="304"/>
      <c r="O110" s="304"/>
      <c r="P110" s="304"/>
      <c r="Q110" s="304"/>
      <c r="R110" s="304"/>
      <c r="S110" s="304"/>
      <c r="T110" s="304"/>
    </row>
    <row r="111">
      <c r="A111" s="304"/>
      <c r="B111" s="304"/>
      <c r="C111" s="304"/>
      <c r="D111" s="304"/>
      <c r="E111" s="304"/>
      <c r="F111" s="304"/>
      <c r="G111" s="304"/>
      <c r="H111" s="304"/>
      <c r="I111" s="304"/>
      <c r="J111" s="304"/>
      <c r="K111" s="304"/>
      <c r="L111" s="304"/>
      <c r="M111" s="304"/>
      <c r="N111" s="304"/>
      <c r="O111" s="304"/>
      <c r="P111" s="304"/>
      <c r="Q111" s="304"/>
      <c r="R111" s="304"/>
      <c r="S111" s="304"/>
      <c r="T111" s="304"/>
    </row>
    <row r="112">
      <c r="A112" s="304"/>
      <c r="B112" s="304"/>
      <c r="C112" s="304"/>
      <c r="D112" s="304"/>
      <c r="E112" s="304"/>
      <c r="F112" s="304"/>
      <c r="G112" s="304"/>
      <c r="H112" s="304"/>
      <c r="I112" s="304"/>
      <c r="J112" s="304"/>
      <c r="K112" s="304"/>
      <c r="L112" s="304"/>
      <c r="M112" s="304"/>
      <c r="N112" s="304"/>
      <c r="O112" s="304"/>
      <c r="P112" s="304"/>
      <c r="Q112" s="304"/>
      <c r="R112" s="304"/>
      <c r="S112" s="304"/>
      <c r="T112" s="304"/>
    </row>
    <row r="113">
      <c r="A113" s="304"/>
      <c r="B113" s="304"/>
      <c r="C113" s="304"/>
      <c r="D113" s="304"/>
      <c r="E113" s="304"/>
      <c r="F113" s="304"/>
      <c r="G113" s="304"/>
      <c r="H113" s="304"/>
      <c r="I113" s="304"/>
      <c r="J113" s="304"/>
      <c r="K113" s="304"/>
      <c r="L113" s="304"/>
      <c r="M113" s="304"/>
      <c r="N113" s="304"/>
      <c r="O113" s="304"/>
      <c r="P113" s="304"/>
      <c r="Q113" s="304"/>
      <c r="R113" s="304"/>
      <c r="S113" s="304"/>
      <c r="T113" s="304"/>
    </row>
    <row r="114">
      <c r="A114" s="304"/>
      <c r="B114" s="304"/>
      <c r="C114" s="304"/>
      <c r="D114" s="304"/>
      <c r="E114" s="304"/>
      <c r="F114" s="304"/>
      <c r="G114" s="304"/>
      <c r="H114" s="304"/>
      <c r="I114" s="304"/>
      <c r="J114" s="304"/>
      <c r="K114" s="304"/>
      <c r="L114" s="304"/>
      <c r="M114" s="304"/>
      <c r="N114" s="304"/>
      <c r="O114" s="304"/>
      <c r="P114" s="304"/>
      <c r="Q114" s="304"/>
      <c r="R114" s="304"/>
      <c r="S114" s="304"/>
      <c r="T114" s="304"/>
    </row>
    <row r="115">
      <c r="A115" s="304"/>
      <c r="B115" s="304"/>
      <c r="C115" s="304"/>
      <c r="D115" s="304"/>
      <c r="E115" s="304"/>
      <c r="F115" s="304"/>
      <c r="G115" s="304"/>
      <c r="H115" s="304"/>
      <c r="I115" s="304"/>
      <c r="J115" s="304"/>
      <c r="K115" s="304"/>
      <c r="L115" s="304"/>
      <c r="M115" s="304"/>
      <c r="N115" s="304"/>
      <c r="O115" s="304"/>
      <c r="P115" s="304"/>
      <c r="Q115" s="304"/>
      <c r="R115" s="304"/>
      <c r="S115" s="304"/>
      <c r="T115" s="304"/>
    </row>
    <row r="116">
      <c r="A116" s="304"/>
      <c r="B116" s="304"/>
      <c r="C116" s="304"/>
      <c r="D116" s="304"/>
      <c r="E116" s="304"/>
      <c r="F116" s="304"/>
      <c r="G116" s="304"/>
      <c r="H116" s="304"/>
      <c r="I116" s="304"/>
      <c r="J116" s="304"/>
      <c r="K116" s="304"/>
      <c r="L116" s="304"/>
      <c r="M116" s="304"/>
      <c r="N116" s="304"/>
      <c r="O116" s="304"/>
      <c r="P116" s="304"/>
      <c r="Q116" s="304"/>
      <c r="R116" s="304"/>
      <c r="S116" s="304"/>
      <c r="T116" s="304"/>
    </row>
    <row r="117">
      <c r="A117" s="304"/>
      <c r="B117" s="304"/>
      <c r="C117" s="304"/>
      <c r="D117" s="304"/>
      <c r="E117" s="304"/>
      <c r="F117" s="304"/>
      <c r="G117" s="304"/>
      <c r="H117" s="304"/>
      <c r="I117" s="304"/>
      <c r="J117" s="304"/>
      <c r="K117" s="304"/>
      <c r="L117" s="304"/>
      <c r="M117" s="304"/>
      <c r="N117" s="304"/>
      <c r="O117" s="304"/>
      <c r="P117" s="304"/>
      <c r="Q117" s="304"/>
      <c r="R117" s="304"/>
      <c r="S117" s="304"/>
      <c r="T117" s="304"/>
    </row>
    <row r="118">
      <c r="A118" s="304"/>
      <c r="B118" s="304"/>
      <c r="C118" s="304"/>
      <c r="D118" s="304"/>
      <c r="E118" s="304"/>
      <c r="F118" s="304"/>
      <c r="G118" s="304"/>
      <c r="H118" s="304"/>
      <c r="I118" s="304"/>
      <c r="J118" s="304"/>
      <c r="K118" s="304"/>
      <c r="L118" s="304"/>
      <c r="M118" s="304"/>
      <c r="N118" s="304"/>
      <c r="O118" s="304"/>
      <c r="P118" s="304"/>
      <c r="Q118" s="304"/>
      <c r="R118" s="304"/>
      <c r="S118" s="304"/>
      <c r="T118" s="304"/>
    </row>
    <row r="119">
      <c r="A119" s="304"/>
      <c r="B119" s="304"/>
      <c r="C119" s="304"/>
      <c r="D119" s="304"/>
      <c r="E119" s="304"/>
      <c r="F119" s="304"/>
      <c r="G119" s="304"/>
      <c r="H119" s="304"/>
      <c r="I119" s="304"/>
      <c r="J119" s="304"/>
      <c r="K119" s="304"/>
      <c r="L119" s="304"/>
      <c r="M119" s="304"/>
      <c r="N119" s="304"/>
      <c r="O119" s="304"/>
      <c r="P119" s="304"/>
      <c r="Q119" s="304"/>
      <c r="R119" s="304"/>
      <c r="S119" s="304"/>
      <c r="T119" s="304"/>
    </row>
    <row r="120">
      <c r="A120" s="304"/>
      <c r="B120" s="304"/>
      <c r="C120" s="304"/>
      <c r="D120" s="304"/>
      <c r="E120" s="304"/>
      <c r="F120" s="304"/>
      <c r="G120" s="304"/>
      <c r="H120" s="304"/>
      <c r="I120" s="304"/>
      <c r="J120" s="304"/>
      <c r="K120" s="304"/>
      <c r="L120" s="304"/>
      <c r="M120" s="304"/>
      <c r="N120" s="304"/>
      <c r="O120" s="304"/>
      <c r="P120" s="304"/>
      <c r="Q120" s="304"/>
      <c r="R120" s="304"/>
      <c r="S120" s="304"/>
      <c r="T120" s="304"/>
    </row>
    <row r="121">
      <c r="A121" s="304"/>
      <c r="B121" s="304"/>
      <c r="C121" s="304"/>
      <c r="D121" s="304"/>
      <c r="E121" s="304"/>
      <c r="F121" s="304"/>
      <c r="G121" s="304"/>
      <c r="H121" s="304"/>
      <c r="I121" s="304"/>
      <c r="J121" s="304"/>
      <c r="K121" s="304"/>
      <c r="L121" s="304"/>
      <c r="M121" s="304"/>
      <c r="N121" s="304"/>
      <c r="O121" s="304"/>
      <c r="P121" s="304"/>
      <c r="Q121" s="304"/>
      <c r="R121" s="304"/>
      <c r="S121" s="304"/>
      <c r="T121" s="304"/>
    </row>
    <row r="122">
      <c r="A122" s="304"/>
      <c r="B122" s="304"/>
      <c r="C122" s="304"/>
      <c r="D122" s="304"/>
      <c r="E122" s="304"/>
      <c r="F122" s="304"/>
      <c r="G122" s="304"/>
      <c r="H122" s="304"/>
      <c r="I122" s="304"/>
      <c r="J122" s="304"/>
      <c r="K122" s="304"/>
      <c r="L122" s="304"/>
      <c r="M122" s="304"/>
      <c r="N122" s="304"/>
      <c r="O122" s="304"/>
      <c r="P122" s="304"/>
      <c r="Q122" s="304"/>
      <c r="R122" s="304"/>
      <c r="S122" s="304"/>
      <c r="T122" s="304"/>
    </row>
    <row r="123">
      <c r="A123" s="304"/>
      <c r="B123" s="304"/>
      <c r="C123" s="304"/>
      <c r="D123" s="304"/>
      <c r="E123" s="304"/>
      <c r="F123" s="304"/>
      <c r="G123" s="304"/>
      <c r="H123" s="304"/>
      <c r="I123" s="304"/>
      <c r="J123" s="304"/>
      <c r="K123" s="304"/>
      <c r="L123" s="304"/>
      <c r="M123" s="304"/>
      <c r="N123" s="304"/>
      <c r="O123" s="304"/>
      <c r="P123" s="304"/>
      <c r="Q123" s="304"/>
      <c r="R123" s="304"/>
      <c r="S123" s="304"/>
      <c r="T123" s="304"/>
    </row>
    <row r="124">
      <c r="A124" s="304"/>
      <c r="B124" s="304"/>
      <c r="C124" s="304"/>
      <c r="D124" s="304"/>
      <c r="E124" s="304"/>
      <c r="F124" s="304"/>
      <c r="G124" s="304"/>
      <c r="H124" s="304"/>
      <c r="I124" s="304"/>
      <c r="J124" s="304"/>
      <c r="K124" s="304"/>
      <c r="L124" s="304"/>
      <c r="M124" s="304"/>
      <c r="N124" s="304"/>
      <c r="O124" s="304"/>
      <c r="P124" s="304"/>
      <c r="Q124" s="304"/>
      <c r="R124" s="304"/>
      <c r="S124" s="304"/>
      <c r="T124" s="304"/>
    </row>
    <row r="125">
      <c r="A125" s="304"/>
      <c r="B125" s="304"/>
      <c r="C125" s="304"/>
      <c r="D125" s="304"/>
      <c r="E125" s="304"/>
      <c r="F125" s="304"/>
      <c r="G125" s="304"/>
      <c r="H125" s="304"/>
      <c r="I125" s="304"/>
      <c r="J125" s="304"/>
      <c r="K125" s="304"/>
      <c r="L125" s="304"/>
      <c r="M125" s="304"/>
      <c r="N125" s="304"/>
      <c r="O125" s="304"/>
      <c r="P125" s="304"/>
      <c r="Q125" s="304"/>
      <c r="R125" s="304"/>
      <c r="S125" s="304"/>
      <c r="T125" s="304"/>
    </row>
    <row r="126">
      <c r="A126" s="304"/>
      <c r="B126" s="304"/>
      <c r="C126" s="304"/>
      <c r="D126" s="304"/>
      <c r="E126" s="304"/>
      <c r="F126" s="304"/>
      <c r="G126" s="304"/>
      <c r="H126" s="304"/>
      <c r="I126" s="304"/>
      <c r="J126" s="304"/>
      <c r="K126" s="304"/>
      <c r="L126" s="304"/>
      <c r="M126" s="304"/>
      <c r="N126" s="304"/>
      <c r="O126" s="304"/>
      <c r="P126" s="304"/>
      <c r="Q126" s="304"/>
      <c r="R126" s="304"/>
      <c r="S126" s="304"/>
      <c r="T126" s="304"/>
    </row>
    <row r="127">
      <c r="A127" s="304"/>
      <c r="B127" s="304"/>
      <c r="C127" s="304"/>
      <c r="D127" s="304"/>
      <c r="E127" s="304"/>
      <c r="F127" s="304"/>
      <c r="G127" s="304"/>
      <c r="H127" s="304"/>
      <c r="I127" s="304"/>
      <c r="J127" s="304"/>
      <c r="K127" s="304"/>
      <c r="L127" s="304"/>
      <c r="M127" s="304"/>
      <c r="N127" s="304"/>
      <c r="O127" s="304"/>
      <c r="P127" s="304"/>
      <c r="Q127" s="304"/>
      <c r="R127" s="304"/>
      <c r="S127" s="304"/>
      <c r="T127" s="304"/>
    </row>
    <row r="128">
      <c r="A128" s="304"/>
      <c r="B128" s="304"/>
      <c r="C128" s="304"/>
      <c r="D128" s="304"/>
      <c r="E128" s="304"/>
      <c r="F128" s="304"/>
      <c r="G128" s="304"/>
      <c r="H128" s="304"/>
      <c r="I128" s="304"/>
      <c r="J128" s="304"/>
      <c r="K128" s="304"/>
      <c r="L128" s="304"/>
      <c r="M128" s="304"/>
      <c r="N128" s="304"/>
      <c r="O128" s="304"/>
      <c r="P128" s="304"/>
      <c r="Q128" s="304"/>
      <c r="R128" s="304"/>
      <c r="S128" s="304"/>
      <c r="T128" s="304"/>
    </row>
    <row r="129">
      <c r="A129" s="304"/>
      <c r="B129" s="304"/>
      <c r="C129" s="304"/>
      <c r="D129" s="304"/>
      <c r="E129" s="304"/>
      <c r="F129" s="304"/>
      <c r="G129" s="304"/>
      <c r="H129" s="304"/>
      <c r="I129" s="304"/>
      <c r="J129" s="304"/>
      <c r="K129" s="304"/>
      <c r="L129" s="304"/>
      <c r="M129" s="304"/>
      <c r="N129" s="304"/>
      <c r="O129" s="304"/>
      <c r="P129" s="304"/>
      <c r="Q129" s="304"/>
      <c r="R129" s="304"/>
      <c r="S129" s="304"/>
      <c r="T129" s="304"/>
    </row>
    <row r="130">
      <c r="A130" s="304"/>
      <c r="B130" s="304"/>
      <c r="C130" s="304"/>
      <c r="D130" s="304"/>
      <c r="E130" s="304"/>
      <c r="F130" s="304"/>
      <c r="G130" s="304"/>
      <c r="H130" s="304"/>
      <c r="I130" s="304"/>
      <c r="J130" s="304"/>
      <c r="K130" s="304"/>
      <c r="L130" s="304"/>
      <c r="M130" s="304"/>
      <c r="N130" s="304"/>
      <c r="O130" s="304"/>
      <c r="P130" s="304"/>
      <c r="Q130" s="304"/>
      <c r="R130" s="304"/>
      <c r="S130" s="304"/>
      <c r="T130" s="304"/>
    </row>
    <row r="131">
      <c r="A131" s="304"/>
      <c r="B131" s="304"/>
      <c r="C131" s="304"/>
      <c r="D131" s="304"/>
      <c r="E131" s="304"/>
      <c r="F131" s="304"/>
      <c r="G131" s="304"/>
      <c r="H131" s="304"/>
      <c r="I131" s="304"/>
      <c r="J131" s="304"/>
      <c r="K131" s="304"/>
      <c r="L131" s="304"/>
      <c r="M131" s="304"/>
      <c r="N131" s="304"/>
      <c r="O131" s="304"/>
      <c r="P131" s="304"/>
      <c r="Q131" s="304"/>
      <c r="R131" s="304"/>
      <c r="S131" s="304"/>
      <c r="T131" s="304"/>
    </row>
    <row r="132">
      <c r="A132" s="304"/>
      <c r="B132" s="304"/>
      <c r="C132" s="304"/>
      <c r="D132" s="304"/>
      <c r="E132" s="304"/>
      <c r="F132" s="304"/>
      <c r="G132" s="304"/>
      <c r="H132" s="304"/>
      <c r="I132" s="304"/>
      <c r="J132" s="304"/>
      <c r="K132" s="304"/>
      <c r="L132" s="304"/>
      <c r="M132" s="304"/>
      <c r="N132" s="304"/>
      <c r="O132" s="304"/>
      <c r="P132" s="304"/>
      <c r="Q132" s="304"/>
      <c r="R132" s="304"/>
      <c r="S132" s="304"/>
      <c r="T132" s="304"/>
    </row>
    <row r="133">
      <c r="A133" s="304"/>
      <c r="B133" s="304"/>
      <c r="C133" s="304"/>
      <c r="D133" s="304"/>
      <c r="E133" s="304"/>
      <c r="F133" s="304"/>
      <c r="G133" s="304"/>
      <c r="H133" s="304"/>
      <c r="I133" s="304"/>
      <c r="J133" s="304"/>
      <c r="K133" s="304"/>
      <c r="L133" s="304"/>
      <c r="M133" s="304"/>
      <c r="N133" s="304"/>
      <c r="O133" s="304"/>
      <c r="P133" s="304"/>
      <c r="Q133" s="304"/>
      <c r="R133" s="304"/>
      <c r="S133" s="304"/>
      <c r="T133" s="304"/>
    </row>
    <row r="134">
      <c r="A134" s="304"/>
      <c r="B134" s="304"/>
      <c r="C134" s="304"/>
      <c r="D134" s="304"/>
      <c r="E134" s="304"/>
      <c r="F134" s="304"/>
      <c r="G134" s="304"/>
      <c r="H134" s="304"/>
      <c r="I134" s="304"/>
      <c r="J134" s="304"/>
      <c r="K134" s="304"/>
      <c r="L134" s="304"/>
      <c r="M134" s="304"/>
      <c r="N134" s="304"/>
      <c r="O134" s="304"/>
      <c r="P134" s="304"/>
      <c r="Q134" s="304"/>
      <c r="R134" s="304"/>
      <c r="S134" s="304"/>
      <c r="T134" s="304"/>
    </row>
    <row r="135">
      <c r="A135" s="304"/>
      <c r="B135" s="304"/>
      <c r="C135" s="304"/>
      <c r="D135" s="304"/>
      <c r="E135" s="304"/>
      <c r="F135" s="304"/>
      <c r="G135" s="304"/>
      <c r="H135" s="304"/>
      <c r="I135" s="304"/>
      <c r="J135" s="304"/>
      <c r="K135" s="304"/>
      <c r="L135" s="304"/>
      <c r="M135" s="304"/>
      <c r="N135" s="304"/>
      <c r="O135" s="304"/>
      <c r="P135" s="304"/>
      <c r="Q135" s="304"/>
      <c r="R135" s="304"/>
      <c r="S135" s="304"/>
      <c r="T135" s="304"/>
    </row>
    <row r="136">
      <c r="A136" s="304"/>
      <c r="B136" s="304"/>
      <c r="C136" s="304"/>
      <c r="D136" s="304"/>
      <c r="E136" s="304"/>
      <c r="F136" s="304"/>
      <c r="G136" s="304"/>
      <c r="H136" s="304"/>
      <c r="I136" s="304"/>
      <c r="J136" s="304"/>
      <c r="K136" s="304"/>
      <c r="L136" s="304"/>
      <c r="M136" s="304"/>
      <c r="N136" s="304"/>
      <c r="O136" s="304"/>
      <c r="P136" s="304"/>
      <c r="Q136" s="304"/>
      <c r="R136" s="304"/>
      <c r="S136" s="304"/>
      <c r="T136" s="304"/>
    </row>
    <row r="137">
      <c r="A137" s="304"/>
      <c r="B137" s="304"/>
      <c r="C137" s="304"/>
      <c r="D137" s="304"/>
      <c r="E137" s="304"/>
      <c r="F137" s="304"/>
      <c r="G137" s="304"/>
      <c r="H137" s="304"/>
      <c r="I137" s="304"/>
      <c r="J137" s="304"/>
      <c r="K137" s="304"/>
      <c r="L137" s="304"/>
      <c r="M137" s="304"/>
      <c r="N137" s="304"/>
      <c r="O137" s="304"/>
      <c r="P137" s="304"/>
      <c r="Q137" s="304"/>
      <c r="R137" s="304"/>
      <c r="S137" s="304"/>
      <c r="T137" s="304"/>
    </row>
    <row r="138">
      <c r="A138" s="304"/>
      <c r="B138" s="304"/>
      <c r="C138" s="304"/>
      <c r="D138" s="304"/>
      <c r="E138" s="304"/>
      <c r="F138" s="304"/>
      <c r="G138" s="304"/>
      <c r="H138" s="304"/>
      <c r="I138" s="304"/>
      <c r="J138" s="304"/>
      <c r="K138" s="304"/>
      <c r="L138" s="304"/>
      <c r="M138" s="304"/>
      <c r="N138" s="304"/>
      <c r="O138" s="304"/>
      <c r="P138" s="304"/>
      <c r="Q138" s="304"/>
      <c r="R138" s="304"/>
      <c r="S138" s="304"/>
      <c r="T138" s="304"/>
    </row>
    <row r="139">
      <c r="A139" s="304"/>
      <c r="B139" s="304"/>
      <c r="C139" s="304"/>
      <c r="D139" s="304"/>
      <c r="E139" s="304"/>
      <c r="F139" s="304"/>
      <c r="G139" s="304"/>
      <c r="H139" s="304"/>
      <c r="I139" s="304"/>
      <c r="J139" s="304"/>
      <c r="K139" s="304"/>
      <c r="L139" s="304"/>
      <c r="M139" s="304"/>
      <c r="N139" s="304"/>
      <c r="O139" s="304"/>
      <c r="P139" s="304"/>
      <c r="Q139" s="304"/>
      <c r="R139" s="304"/>
      <c r="S139" s="304"/>
      <c r="T139" s="304"/>
    </row>
    <row r="140">
      <c r="A140" s="304"/>
      <c r="B140" s="304"/>
      <c r="C140" s="304"/>
      <c r="D140" s="304"/>
      <c r="E140" s="304"/>
      <c r="F140" s="304"/>
      <c r="G140" s="304"/>
      <c r="H140" s="304"/>
      <c r="I140" s="304"/>
      <c r="J140" s="304"/>
      <c r="K140" s="304"/>
      <c r="L140" s="304"/>
      <c r="M140" s="304"/>
      <c r="N140" s="304"/>
      <c r="O140" s="304"/>
      <c r="P140" s="304"/>
      <c r="Q140" s="304"/>
      <c r="R140" s="304"/>
      <c r="S140" s="304"/>
      <c r="T140" s="304"/>
    </row>
    <row r="141">
      <c r="A141" s="304"/>
      <c r="B141" s="304"/>
      <c r="C141" s="304"/>
      <c r="D141" s="304"/>
      <c r="E141" s="304"/>
      <c r="F141" s="304"/>
      <c r="G141" s="304"/>
      <c r="H141" s="304"/>
      <c r="I141" s="304"/>
      <c r="J141" s="304"/>
      <c r="K141" s="304"/>
      <c r="L141" s="304"/>
      <c r="M141" s="304"/>
      <c r="N141" s="304"/>
      <c r="O141" s="304"/>
      <c r="P141" s="304"/>
      <c r="Q141" s="304"/>
      <c r="R141" s="304"/>
      <c r="S141" s="304"/>
      <c r="T141" s="304"/>
    </row>
    <row r="142">
      <c r="A142" s="304"/>
      <c r="B142" s="304"/>
      <c r="C142" s="304"/>
      <c r="D142" s="304"/>
      <c r="E142" s="304"/>
      <c r="F142" s="304"/>
      <c r="G142" s="304"/>
      <c r="H142" s="304"/>
      <c r="I142" s="304"/>
      <c r="J142" s="304"/>
      <c r="K142" s="304"/>
      <c r="L142" s="304"/>
      <c r="M142" s="304"/>
      <c r="N142" s="304"/>
      <c r="O142" s="304"/>
      <c r="P142" s="304"/>
      <c r="Q142" s="304"/>
      <c r="R142" s="304"/>
      <c r="S142" s="304"/>
      <c r="T142" s="304"/>
    </row>
    <row r="143">
      <c r="A143" s="304"/>
      <c r="B143" s="304"/>
      <c r="C143" s="304"/>
      <c r="D143" s="304"/>
      <c r="E143" s="304"/>
      <c r="F143" s="304"/>
      <c r="G143" s="304"/>
      <c r="H143" s="304"/>
      <c r="I143" s="304"/>
      <c r="J143" s="304"/>
      <c r="K143" s="304"/>
      <c r="L143" s="304"/>
      <c r="M143" s="304"/>
      <c r="N143" s="304"/>
      <c r="O143" s="304"/>
      <c r="P143" s="304"/>
      <c r="Q143" s="304"/>
      <c r="R143" s="304"/>
      <c r="S143" s="304"/>
      <c r="T143" s="304"/>
    </row>
    <row r="144">
      <c r="A144" s="304"/>
      <c r="B144" s="304"/>
      <c r="C144" s="304"/>
      <c r="D144" s="304"/>
      <c r="E144" s="304"/>
      <c r="F144" s="304"/>
      <c r="G144" s="304"/>
      <c r="H144" s="304"/>
      <c r="I144" s="304"/>
      <c r="J144" s="304"/>
      <c r="K144" s="304"/>
      <c r="L144" s="304"/>
      <c r="M144" s="304"/>
      <c r="N144" s="304"/>
      <c r="O144" s="304"/>
      <c r="P144" s="304"/>
      <c r="Q144" s="304"/>
      <c r="R144" s="304"/>
      <c r="S144" s="304"/>
      <c r="T144" s="304"/>
    </row>
    <row r="145">
      <c r="A145" s="304"/>
      <c r="B145" s="304"/>
      <c r="C145" s="304"/>
      <c r="D145" s="304"/>
      <c r="E145" s="304"/>
      <c r="F145" s="304"/>
      <c r="G145" s="304"/>
      <c r="H145" s="304"/>
      <c r="I145" s="304"/>
      <c r="J145" s="304"/>
      <c r="K145" s="304"/>
      <c r="L145" s="304"/>
      <c r="M145" s="304"/>
      <c r="N145" s="304"/>
      <c r="O145" s="304"/>
      <c r="P145" s="304"/>
      <c r="Q145" s="304"/>
      <c r="R145" s="304"/>
      <c r="S145" s="304"/>
      <c r="T145" s="304"/>
    </row>
    <row r="146">
      <c r="A146" s="304"/>
      <c r="B146" s="304"/>
      <c r="C146" s="304"/>
      <c r="D146" s="304"/>
      <c r="E146" s="304"/>
      <c r="F146" s="304"/>
      <c r="G146" s="304"/>
      <c r="H146" s="304"/>
      <c r="I146" s="304"/>
      <c r="J146" s="304"/>
      <c r="K146" s="304"/>
      <c r="L146" s="304"/>
      <c r="M146" s="304"/>
      <c r="N146" s="304"/>
      <c r="O146" s="304"/>
      <c r="P146" s="304"/>
      <c r="Q146" s="304"/>
      <c r="R146" s="304"/>
      <c r="S146" s="304"/>
      <c r="T146" s="304"/>
    </row>
    <row r="147">
      <c r="A147" s="304"/>
      <c r="B147" s="304"/>
      <c r="C147" s="304"/>
      <c r="D147" s="304"/>
      <c r="E147" s="304"/>
      <c r="F147" s="304"/>
      <c r="G147" s="304"/>
      <c r="H147" s="304"/>
      <c r="I147" s="304"/>
      <c r="J147" s="304"/>
      <c r="K147" s="304"/>
      <c r="L147" s="304"/>
      <c r="M147" s="304"/>
      <c r="N147" s="304"/>
      <c r="O147" s="304"/>
      <c r="P147" s="304"/>
      <c r="Q147" s="304"/>
      <c r="R147" s="304"/>
      <c r="S147" s="304"/>
      <c r="T147" s="304"/>
    </row>
    <row r="148">
      <c r="A148" s="304"/>
      <c r="B148" s="304"/>
      <c r="C148" s="304"/>
      <c r="D148" s="304"/>
      <c r="E148" s="304"/>
      <c r="F148" s="304"/>
      <c r="G148" s="304"/>
      <c r="H148" s="304"/>
      <c r="I148" s="304"/>
      <c r="J148" s="304"/>
      <c r="K148" s="304"/>
      <c r="L148" s="304"/>
      <c r="M148" s="304"/>
      <c r="N148" s="304"/>
      <c r="O148" s="304"/>
      <c r="P148" s="304"/>
      <c r="Q148" s="304"/>
      <c r="R148" s="304"/>
      <c r="S148" s="304"/>
      <c r="T148" s="304"/>
    </row>
    <row r="149">
      <c r="A149" s="304"/>
      <c r="B149" s="304"/>
      <c r="C149" s="304"/>
      <c r="D149" s="304"/>
      <c r="E149" s="304"/>
      <c r="F149" s="304"/>
      <c r="G149" s="304"/>
      <c r="H149" s="304"/>
      <c r="I149" s="304"/>
      <c r="J149" s="304"/>
      <c r="K149" s="304"/>
      <c r="L149" s="304"/>
      <c r="M149" s="304"/>
      <c r="N149" s="304"/>
      <c r="O149" s="304"/>
      <c r="P149" s="304"/>
      <c r="Q149" s="304"/>
      <c r="R149" s="304"/>
      <c r="S149" s="304"/>
      <c r="T149" s="304"/>
    </row>
    <row r="150">
      <c r="A150" s="304"/>
      <c r="B150" s="304"/>
      <c r="C150" s="304"/>
      <c r="D150" s="304"/>
      <c r="E150" s="304"/>
      <c r="F150" s="304"/>
      <c r="G150" s="304"/>
      <c r="H150" s="304"/>
      <c r="I150" s="304"/>
      <c r="J150" s="304"/>
      <c r="K150" s="304"/>
      <c r="L150" s="304"/>
      <c r="M150" s="304"/>
      <c r="N150" s="304"/>
      <c r="O150" s="304"/>
      <c r="P150" s="304"/>
      <c r="Q150" s="304"/>
      <c r="R150" s="304"/>
      <c r="S150" s="304"/>
      <c r="T150" s="304"/>
    </row>
    <row r="151">
      <c r="A151" s="304"/>
      <c r="B151" s="304"/>
      <c r="C151" s="304"/>
      <c r="D151" s="304"/>
      <c r="E151" s="304"/>
      <c r="F151" s="304"/>
      <c r="G151" s="304"/>
      <c r="H151" s="304"/>
      <c r="I151" s="304"/>
      <c r="J151" s="304"/>
      <c r="K151" s="304"/>
      <c r="L151" s="304"/>
      <c r="M151" s="304"/>
      <c r="N151" s="304"/>
      <c r="O151" s="304"/>
      <c r="P151" s="304"/>
      <c r="Q151" s="304"/>
      <c r="R151" s="304"/>
      <c r="S151" s="304"/>
      <c r="T151" s="304"/>
    </row>
    <row r="152">
      <c r="A152" s="304"/>
      <c r="B152" s="304"/>
      <c r="C152" s="304"/>
      <c r="D152" s="304"/>
      <c r="E152" s="304"/>
      <c r="F152" s="304"/>
      <c r="G152" s="304"/>
      <c r="H152" s="304"/>
      <c r="I152" s="304"/>
      <c r="J152" s="304"/>
      <c r="K152" s="304"/>
      <c r="L152" s="304"/>
      <c r="M152" s="304"/>
      <c r="N152" s="304"/>
      <c r="O152" s="304"/>
      <c r="P152" s="304"/>
      <c r="Q152" s="304"/>
      <c r="R152" s="304"/>
      <c r="S152" s="304"/>
      <c r="T152" s="304"/>
    </row>
    <row r="153">
      <c r="A153" s="304"/>
      <c r="B153" s="304"/>
      <c r="C153" s="304"/>
      <c r="D153" s="304"/>
      <c r="E153" s="304"/>
      <c r="F153" s="304"/>
      <c r="G153" s="304"/>
      <c r="H153" s="304"/>
      <c r="I153" s="304"/>
      <c r="J153" s="304"/>
      <c r="K153" s="304"/>
      <c r="L153" s="304"/>
      <c r="M153" s="304"/>
      <c r="N153" s="304"/>
      <c r="O153" s="304"/>
      <c r="P153" s="304"/>
      <c r="Q153" s="304"/>
      <c r="R153" s="304"/>
      <c r="S153" s="304"/>
      <c r="T153" s="304"/>
    </row>
    <row r="154">
      <c r="A154" s="304"/>
      <c r="B154" s="304"/>
      <c r="C154" s="304"/>
      <c r="D154" s="304"/>
      <c r="E154" s="304"/>
      <c r="F154" s="304"/>
      <c r="G154" s="304"/>
      <c r="H154" s="304"/>
      <c r="I154" s="304"/>
      <c r="J154" s="304"/>
      <c r="K154" s="304"/>
      <c r="L154" s="304"/>
      <c r="M154" s="304"/>
      <c r="N154" s="304"/>
      <c r="O154" s="304"/>
      <c r="P154" s="304"/>
      <c r="Q154" s="304"/>
      <c r="R154" s="304"/>
      <c r="S154" s="304"/>
      <c r="T154" s="304"/>
    </row>
    <row r="155">
      <c r="A155" s="304"/>
      <c r="B155" s="304"/>
      <c r="C155" s="304"/>
      <c r="D155" s="304"/>
      <c r="E155" s="304"/>
      <c r="F155" s="304"/>
      <c r="G155" s="304"/>
      <c r="H155" s="304"/>
      <c r="I155" s="304"/>
      <c r="J155" s="304"/>
      <c r="K155" s="304"/>
      <c r="L155" s="304"/>
      <c r="M155" s="304"/>
      <c r="N155" s="304"/>
      <c r="O155" s="304"/>
      <c r="P155" s="304"/>
      <c r="Q155" s="304"/>
      <c r="R155" s="304"/>
      <c r="S155" s="304"/>
      <c r="T155" s="304"/>
    </row>
    <row r="156">
      <c r="A156" s="304"/>
      <c r="B156" s="304"/>
      <c r="C156" s="304"/>
      <c r="D156" s="304"/>
      <c r="E156" s="304"/>
      <c r="F156" s="304"/>
      <c r="G156" s="304"/>
      <c r="H156" s="304"/>
      <c r="I156" s="304"/>
      <c r="J156" s="304"/>
      <c r="K156" s="304"/>
      <c r="L156" s="304"/>
      <c r="M156" s="304"/>
      <c r="N156" s="304"/>
      <c r="O156" s="304"/>
      <c r="P156" s="304"/>
      <c r="Q156" s="304"/>
      <c r="R156" s="304"/>
      <c r="S156" s="304"/>
      <c r="T156" s="304"/>
    </row>
    <row r="157">
      <c r="A157" s="304"/>
      <c r="B157" s="304"/>
      <c r="C157" s="304"/>
      <c r="D157" s="304"/>
      <c r="E157" s="304"/>
      <c r="F157" s="304"/>
      <c r="G157" s="304"/>
      <c r="H157" s="304"/>
      <c r="I157" s="304"/>
      <c r="J157" s="304"/>
      <c r="K157" s="304"/>
      <c r="L157" s="304"/>
      <c r="M157" s="304"/>
      <c r="N157" s="304"/>
      <c r="O157" s="304"/>
      <c r="P157" s="304"/>
      <c r="Q157" s="304"/>
      <c r="R157" s="304"/>
      <c r="S157" s="304"/>
      <c r="T157" s="304"/>
    </row>
    <row r="158">
      <c r="A158" s="304"/>
      <c r="B158" s="304"/>
      <c r="C158" s="304"/>
      <c r="D158" s="304"/>
      <c r="E158" s="304"/>
      <c r="F158" s="304"/>
      <c r="G158" s="304"/>
      <c r="H158" s="304"/>
      <c r="I158" s="304"/>
      <c r="J158" s="304"/>
      <c r="K158" s="304"/>
      <c r="L158" s="304"/>
      <c r="M158" s="304"/>
      <c r="N158" s="304"/>
      <c r="O158" s="304"/>
      <c r="P158" s="304"/>
      <c r="Q158" s="304"/>
      <c r="R158" s="304"/>
      <c r="S158" s="304"/>
      <c r="T158" s="304"/>
    </row>
    <row r="159">
      <c r="A159" s="304"/>
      <c r="B159" s="304"/>
      <c r="C159" s="304"/>
      <c r="D159" s="304"/>
      <c r="E159" s="304"/>
      <c r="F159" s="304"/>
      <c r="G159" s="304"/>
      <c r="H159" s="304"/>
      <c r="I159" s="304"/>
      <c r="J159" s="304"/>
      <c r="K159" s="304"/>
      <c r="L159" s="304"/>
      <c r="M159" s="304"/>
      <c r="N159" s="304"/>
      <c r="O159" s="304"/>
      <c r="P159" s="304"/>
      <c r="Q159" s="304"/>
      <c r="R159" s="304"/>
      <c r="S159" s="304"/>
      <c r="T159" s="304"/>
    </row>
    <row r="160">
      <c r="A160" s="304"/>
      <c r="B160" s="304"/>
      <c r="C160" s="304"/>
      <c r="D160" s="304"/>
      <c r="E160" s="304"/>
      <c r="F160" s="304"/>
      <c r="G160" s="304"/>
      <c r="H160" s="304"/>
      <c r="I160" s="304"/>
      <c r="J160" s="304"/>
      <c r="K160" s="304"/>
      <c r="L160" s="304"/>
      <c r="M160" s="304"/>
      <c r="N160" s="304"/>
      <c r="O160" s="304"/>
      <c r="P160" s="304"/>
      <c r="Q160" s="304"/>
      <c r="R160" s="304"/>
      <c r="S160" s="304"/>
      <c r="T160" s="304"/>
    </row>
    <row r="161">
      <c r="A161" s="304"/>
      <c r="B161" s="304"/>
      <c r="C161" s="304"/>
      <c r="D161" s="304"/>
      <c r="E161" s="304"/>
      <c r="F161" s="304"/>
      <c r="G161" s="304"/>
      <c r="H161" s="304"/>
      <c r="I161" s="304"/>
      <c r="J161" s="304"/>
      <c r="K161" s="304"/>
      <c r="L161" s="304"/>
      <c r="M161" s="304"/>
      <c r="N161" s="304"/>
      <c r="O161" s="304"/>
      <c r="P161" s="304"/>
      <c r="Q161" s="304"/>
      <c r="R161" s="304"/>
      <c r="S161" s="304"/>
      <c r="T161" s="304"/>
    </row>
    <row r="162">
      <c r="A162" s="304"/>
      <c r="B162" s="304"/>
      <c r="C162" s="304"/>
      <c r="D162" s="304"/>
      <c r="E162" s="304"/>
      <c r="F162" s="304"/>
      <c r="G162" s="304"/>
      <c r="H162" s="304"/>
      <c r="I162" s="304"/>
      <c r="J162" s="304"/>
      <c r="K162" s="304"/>
      <c r="L162" s="304"/>
      <c r="M162" s="304"/>
      <c r="N162" s="304"/>
      <c r="O162" s="304"/>
      <c r="P162" s="304"/>
      <c r="Q162" s="304"/>
      <c r="R162" s="304"/>
      <c r="S162" s="304"/>
      <c r="T162" s="304"/>
    </row>
    <row r="163">
      <c r="A163" s="304"/>
      <c r="B163" s="304"/>
      <c r="C163" s="304"/>
      <c r="D163" s="304"/>
      <c r="E163" s="304"/>
      <c r="F163" s="304"/>
      <c r="G163" s="304"/>
      <c r="H163" s="304"/>
      <c r="I163" s="304"/>
      <c r="J163" s="304"/>
      <c r="K163" s="304"/>
      <c r="L163" s="304"/>
      <c r="M163" s="304"/>
      <c r="N163" s="304"/>
      <c r="O163" s="304"/>
      <c r="P163" s="304"/>
      <c r="Q163" s="304"/>
      <c r="R163" s="304"/>
      <c r="S163" s="304"/>
      <c r="T163" s="304"/>
    </row>
    <row r="164">
      <c r="A164" s="304"/>
      <c r="B164" s="304"/>
      <c r="C164" s="304"/>
      <c r="D164" s="304"/>
      <c r="E164" s="304"/>
      <c r="F164" s="304"/>
      <c r="G164" s="304"/>
      <c r="H164" s="304"/>
      <c r="I164" s="304"/>
      <c r="J164" s="304"/>
      <c r="K164" s="304"/>
      <c r="L164" s="304"/>
      <c r="M164" s="304"/>
      <c r="N164" s="304"/>
      <c r="O164" s="304"/>
      <c r="P164" s="304"/>
      <c r="Q164" s="304"/>
      <c r="R164" s="304"/>
      <c r="S164" s="304"/>
      <c r="T164" s="304"/>
    </row>
    <row r="165">
      <c r="A165" s="304"/>
      <c r="B165" s="304"/>
      <c r="C165" s="304"/>
      <c r="D165" s="304"/>
      <c r="E165" s="304"/>
      <c r="F165" s="304"/>
      <c r="G165" s="304"/>
      <c r="H165" s="304"/>
      <c r="I165" s="304"/>
      <c r="J165" s="304"/>
      <c r="K165" s="304"/>
      <c r="L165" s="304"/>
      <c r="M165" s="304"/>
      <c r="N165" s="304"/>
      <c r="O165" s="304"/>
      <c r="P165" s="304"/>
      <c r="Q165" s="304"/>
      <c r="R165" s="304"/>
      <c r="S165" s="304"/>
      <c r="T165" s="304"/>
    </row>
    <row r="166">
      <c r="A166" s="304"/>
      <c r="B166" s="304"/>
      <c r="C166" s="304"/>
      <c r="D166" s="304"/>
      <c r="E166" s="304"/>
      <c r="F166" s="304"/>
      <c r="G166" s="304"/>
      <c r="H166" s="304"/>
      <c r="I166" s="304"/>
      <c r="J166" s="304"/>
      <c r="K166" s="304"/>
      <c r="L166" s="304"/>
      <c r="M166" s="304"/>
      <c r="N166" s="304"/>
      <c r="O166" s="304"/>
      <c r="P166" s="304"/>
      <c r="Q166" s="304"/>
      <c r="R166" s="304"/>
      <c r="S166" s="304"/>
      <c r="T166" s="304"/>
    </row>
    <row r="167">
      <c r="A167" s="304"/>
      <c r="B167" s="304"/>
      <c r="C167" s="304"/>
      <c r="D167" s="304"/>
      <c r="E167" s="304"/>
      <c r="F167" s="304"/>
      <c r="G167" s="304"/>
      <c r="H167" s="304"/>
      <c r="I167" s="304"/>
      <c r="J167" s="304"/>
      <c r="K167" s="304"/>
      <c r="L167" s="304"/>
      <c r="M167" s="304"/>
      <c r="N167" s="304"/>
      <c r="O167" s="304"/>
      <c r="P167" s="304"/>
      <c r="Q167" s="304"/>
      <c r="R167" s="304"/>
      <c r="S167" s="304"/>
      <c r="T167" s="304"/>
    </row>
    <row r="168">
      <c r="A168" s="304"/>
      <c r="B168" s="304"/>
      <c r="C168" s="304"/>
      <c r="D168" s="304"/>
      <c r="E168" s="304"/>
      <c r="F168" s="304"/>
      <c r="G168" s="304"/>
      <c r="H168" s="304"/>
      <c r="I168" s="304"/>
      <c r="J168" s="304"/>
      <c r="K168" s="304"/>
      <c r="L168" s="304"/>
      <c r="M168" s="304"/>
      <c r="N168" s="304"/>
      <c r="O168" s="304"/>
      <c r="P168" s="304"/>
      <c r="Q168" s="304"/>
      <c r="R168" s="304"/>
      <c r="S168" s="304"/>
      <c r="T168" s="304"/>
    </row>
  </sheetData>
  <mergeCells>
    <mergeCell ref="A36:F36"/>
    <mergeCell ref="A37:F37"/>
    <mergeCell ref="B25:D25"/>
    <mergeCell ref="B29:C29"/>
    <mergeCell ref="B19:C19"/>
    <mergeCell ref="B13:E13"/>
    <mergeCell ref="B7:E7"/>
    <mergeCell ref="B6:F6"/>
    <mergeCell ref="A2:F2"/>
    <mergeCell ref="A3:F3"/>
    <mergeCell ref="A4:F4"/>
    <mergeCell ref="A1:H1"/>
  </mergeCells>
  <drawing r:id="rId1"/>
</worksheet>
</file>

<file path=xl/worksheets/sheet15.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fff"/>
    <outlinePr summaryBelow="false" summaryRight="false"/>
  </sheetPr>
  <dimension ref="A1"/>
  <sheetViews>
    <sheetView showGridLines="true" workbookViewId="0"/>
  </sheetViews>
  <sheetFormatPr defaultColWidth="14" defaultRowHeight="19"/>
  <cols>
    <col collapsed="false" customWidth="true" hidden="false" max="1" min="1" style="0" width="14"/>
    <col collapsed="false" customWidth="true" hidden="false" max="2" min="2" style="0" width="14"/>
    <col collapsed="false" customWidth="true" hidden="false" max="3" min="3" style="0" width="27"/>
    <col collapsed="false" customWidth="true" hidden="false" max="4" min="4" style="0" width="14"/>
    <col collapsed="false" customWidth="true" hidden="false" max="5" min="5" style="0" width="14"/>
    <col collapsed="false" customWidth="true" hidden="false" max="6" min="6" style="0" width="14"/>
    <col collapsed="false" customWidth="true" hidden="false" max="7" min="7" style="0" width="14"/>
    <col collapsed="false" customWidth="true" hidden="false" max="8" min="8" style="0" width="14"/>
    <col collapsed="false" customWidth="true" hidden="false" max="9" min="9" style="0" width="14"/>
    <col collapsed="false" customWidth="true" hidden="false" max="10" min="10" style="0" width="14"/>
    <col collapsed="false" customWidth="true" hidden="false" max="11" min="11" style="0" width="14"/>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s>
  <sheetData>
    <row customHeight="true" ht="38" r="1">
      <c r="A1" s="210" t="str" xml:space="preserve">
        <v>    </v>
      </c>
      <c r="B1" s="210"/>
      <c r="C1" s="210"/>
      <c r="D1" s="210"/>
      <c r="E1" s="210"/>
      <c r="F1" s="210"/>
      <c r="G1" s="210"/>
      <c r="H1" s="210"/>
      <c r="I1" s="210"/>
      <c r="J1" s="210"/>
      <c r="K1" s="210"/>
      <c r="L1" s="155"/>
      <c r="M1" s="155"/>
      <c r="N1" s="155"/>
      <c r="O1" s="155"/>
      <c r="P1" s="155"/>
      <c r="Q1" s="155"/>
      <c r="R1" s="155"/>
      <c r="S1" s="155"/>
      <c r="T1" s="155"/>
    </row>
    <row customHeight="true" ht="31" r="2">
      <c r="A2" s="398">
        <f>+'HM. Lan can-Mái kính-Mái Kính'!A2</f>
      </c>
      <c r="B2" s="398"/>
      <c r="C2" s="398"/>
      <c r="D2" s="398"/>
      <c r="E2" s="398"/>
      <c r="F2" s="398"/>
      <c r="G2" s="400"/>
      <c r="H2" s="399"/>
      <c r="I2" s="400"/>
      <c r="J2" s="400"/>
      <c r="K2" s="400"/>
      <c r="L2" s="155"/>
      <c r="M2" s="155"/>
      <c r="N2" s="155"/>
      <c r="O2" s="155"/>
      <c r="P2" s="155"/>
      <c r="Q2" s="155"/>
      <c r="R2" s="155"/>
      <c r="S2" s="155"/>
      <c r="T2" s="155"/>
    </row>
    <row r="3">
      <c r="A3" s="398">
        <f>+'HM. Lan can-Mái kính-Mái Kính'!A3</f>
      </c>
      <c r="B3" s="398"/>
      <c r="C3" s="398"/>
      <c r="D3" s="398"/>
      <c r="E3" s="398"/>
      <c r="F3" s="398"/>
      <c r="G3" s="400"/>
      <c r="H3" s="399"/>
      <c r="I3" s="400"/>
      <c r="J3" s="400"/>
      <c r="K3" s="400"/>
      <c r="L3" s="155"/>
      <c r="M3" s="155"/>
      <c r="N3" s="155"/>
      <c r="O3" s="155"/>
      <c r="P3" s="155"/>
      <c r="Q3" s="155"/>
      <c r="R3" s="155"/>
      <c r="S3" s="155"/>
      <c r="T3" s="155"/>
    </row>
    <row r="4">
      <c r="A4" s="398" t="str">
        <v>Hạng mục: Thiết bị vệ sinh</v>
      </c>
      <c r="B4" s="398"/>
      <c r="C4" s="398"/>
      <c r="D4" s="398"/>
      <c r="E4" s="398"/>
      <c r="F4" s="398"/>
      <c r="G4" s="400"/>
      <c r="H4" s="399"/>
      <c r="I4" s="155"/>
      <c r="J4" s="155"/>
      <c r="K4" s="155"/>
      <c r="L4" s="155"/>
      <c r="M4" s="155"/>
      <c r="N4" s="155"/>
      <c r="O4" s="155"/>
      <c r="P4" s="155"/>
      <c r="Q4" s="155"/>
      <c r="R4" s="155"/>
      <c r="S4" s="155"/>
      <c r="T4" s="155"/>
    </row>
    <row r="5">
      <c r="A5" s="46" t="str">
        <v>TT</v>
      </c>
      <c r="B5" s="46" t="str">
        <v>Hình ảnh</v>
      </c>
      <c r="C5" s="46" t="str">
        <v>Tên hàng</v>
      </c>
      <c r="D5" s="46" t="str">
        <v>ĐVT</v>
      </c>
      <c r="E5" s="46" t="str">
        <v>Số lượng</v>
      </c>
      <c r="F5" s="47" t="str">
        <v>Giá 
 niêm yết</v>
      </c>
      <c r="G5" s="46" t="str">
        <v>Thành tiền</v>
      </c>
      <c r="H5" s="401" t="str">
        <v>Ghi chú</v>
      </c>
      <c r="I5" s="304"/>
      <c r="J5" s="304"/>
      <c r="K5" s="304"/>
      <c r="L5" s="304"/>
      <c r="M5" s="304"/>
      <c r="N5" s="304"/>
      <c r="O5" s="304"/>
      <c r="P5" s="304"/>
      <c r="Q5" s="304"/>
      <c r="R5" s="304"/>
      <c r="S5" s="304"/>
      <c r="T5" s="304"/>
    </row>
    <row r="6">
      <c r="A6" s="67"/>
      <c r="B6" s="50" t="str">
        <v>Tổng cộng</v>
      </c>
      <c r="C6" s="50"/>
      <c r="D6" s="50"/>
      <c r="E6" s="50"/>
      <c r="F6" s="50"/>
      <c r="G6" s="397">
        <f>G7+G13+G19+G25+G29</f>
      </c>
      <c r="H6" s="396"/>
      <c r="I6" s="304"/>
      <c r="J6" s="304"/>
      <c r="K6" s="304"/>
      <c r="L6" s="304"/>
      <c r="M6" s="304"/>
      <c r="N6" s="304"/>
      <c r="O6" s="304"/>
      <c r="P6" s="304"/>
      <c r="Q6" s="304"/>
      <c r="R6" s="304"/>
      <c r="S6" s="304"/>
      <c r="T6" s="304"/>
    </row>
    <row r="7">
      <c r="A7" s="393" t="str">
        <v>I</v>
      </c>
      <c r="B7" s="391" t="str">
        <v>WC phòng Master Tầng 3</v>
      </c>
      <c r="C7" s="391"/>
      <c r="D7" s="391"/>
      <c r="E7" s="391"/>
      <c r="F7" s="392"/>
      <c r="G7" s="395">
        <f>SUM(G8:G12)</f>
      </c>
      <c r="H7" s="394"/>
      <c r="I7" s="304"/>
      <c r="J7" s="304"/>
      <c r="K7" s="304"/>
      <c r="L7" s="304"/>
      <c r="M7" s="304"/>
      <c r="N7" s="304"/>
      <c r="O7" s="304"/>
      <c r="P7" s="304"/>
      <c r="Q7" s="304"/>
      <c r="R7" s="304"/>
      <c r="S7" s="304"/>
      <c r="T7" s="304"/>
    </row>
    <row customHeight="true" ht="104.09128630705395" r="8">
      <c r="A8" s="36">
        <v>1</v>
      </c>
      <c r="B8" s="39"/>
      <c r="C8" s="41" t="str">
        <v>Bồn cầu 1 khối JOMOO 11369-2/31KB-I011</v>
      </c>
      <c r="D8" s="40" t="str">
        <v>bộ</v>
      </c>
      <c r="E8" s="40">
        <v>1</v>
      </c>
      <c r="F8" s="39">
        <v>6500000</v>
      </c>
      <c r="G8" s="39">
        <f>F8*E8</f>
      </c>
      <c r="H8" s="15"/>
      <c r="I8" s="304"/>
      <c r="J8" s="304"/>
      <c r="K8" s="304"/>
      <c r="L8" s="304"/>
      <c r="M8" s="304"/>
      <c r="N8" s="304"/>
      <c r="O8" s="304"/>
      <c r="P8" s="304"/>
      <c r="Q8" s="304"/>
      <c r="R8" s="304"/>
      <c r="S8" s="304"/>
      <c r="T8" s="304"/>
    </row>
    <row customHeight="true" ht="254.5502471169687" r="9">
      <c r="A9" s="36">
        <v>2</v>
      </c>
      <c r="B9" s="39"/>
      <c r="C9" s="41" t="str">
        <v>Sen Tắm Cây Hansgrohe Croma E Showerpipe 280</v>
      </c>
      <c r="D9" s="40" t="str">
        <v>bộ</v>
      </c>
      <c r="E9" s="40">
        <v>1</v>
      </c>
      <c r="F9" s="39">
        <v>13000000</v>
      </c>
      <c r="G9" s="39">
        <f>F9*E9</f>
      </c>
      <c r="H9" s="15"/>
      <c r="I9" s="304"/>
      <c r="J9" s="304"/>
      <c r="K9" s="304"/>
      <c r="L9" s="304"/>
      <c r="M9" s="304"/>
      <c r="N9" s="304"/>
      <c r="O9" s="304"/>
      <c r="P9" s="304"/>
      <c r="Q9" s="304"/>
      <c r="R9" s="304"/>
      <c r="S9" s="304"/>
      <c r="T9" s="304"/>
    </row>
    <row customHeight="true" ht="88.18475750577367" r="10">
      <c r="A10" s="36">
        <v>4</v>
      </c>
      <c r="B10" s="37"/>
      <c r="C10" s="78" t="str">
        <v>Chậu Rửa Lavabo Inax AL-642V (AL642V) Đặt Bàn AquaCeramic</v>
      </c>
      <c r="D10" s="38" t="str">
        <v>bộ</v>
      </c>
      <c r="E10" s="38">
        <v>1</v>
      </c>
      <c r="F10" s="37">
        <v>3890000</v>
      </c>
      <c r="G10" s="37">
        <f>F10*E10</f>
      </c>
      <c r="H10" s="39"/>
      <c r="I10" s="304"/>
      <c r="J10" s="304"/>
      <c r="K10" s="304"/>
      <c r="L10" s="304"/>
      <c r="M10" s="304"/>
      <c r="N10" s="304"/>
      <c r="O10" s="304"/>
      <c r="P10" s="304"/>
      <c r="Q10" s="304"/>
      <c r="R10" s="304"/>
      <c r="S10" s="304"/>
      <c r="T10" s="304"/>
    </row>
    <row r="11">
      <c r="A11" s="304"/>
      <c r="B11" s="304"/>
      <c r="C11" s="304"/>
      <c r="D11" s="304"/>
      <c r="E11" s="304"/>
      <c r="F11" s="304"/>
      <c r="G11" s="304"/>
      <c r="H11" s="304"/>
      <c r="I11" s="304"/>
      <c r="J11" s="304"/>
      <c r="K11" s="304"/>
      <c r="L11" s="304"/>
      <c r="M11" s="304"/>
      <c r="N11" s="304"/>
      <c r="O11" s="304"/>
      <c r="P11" s="304"/>
      <c r="Q11" s="304"/>
      <c r="R11" s="304"/>
      <c r="S11" s="304"/>
      <c r="T11" s="304"/>
    </row>
    <row customHeight="true" ht="49.71165644171779" r="12">
      <c r="A12" s="36">
        <v>6</v>
      </c>
      <c r="B12" s="39"/>
      <c r="C12" s="41" t="str">
        <v>Vắt khăn giàn Jomoo 934612-1B1-1</v>
      </c>
      <c r="D12" s="40" t="str">
        <v>cái</v>
      </c>
      <c r="E12" s="40">
        <v>1</v>
      </c>
      <c r="F12" s="39">
        <v>2290000</v>
      </c>
      <c r="G12" s="39">
        <f>F12*E12</f>
      </c>
      <c r="H12" s="39"/>
      <c r="I12" s="304"/>
      <c r="J12" s="304"/>
      <c r="K12" s="304"/>
      <c r="L12" s="304"/>
      <c r="M12" s="304"/>
      <c r="N12" s="304"/>
      <c r="O12" s="304"/>
      <c r="P12" s="304"/>
      <c r="Q12" s="304"/>
      <c r="R12" s="304"/>
      <c r="S12" s="304"/>
      <c r="T12" s="304"/>
    </row>
    <row r="13">
      <c r="A13" s="403" t="str">
        <v>II</v>
      </c>
      <c r="B13" s="402" t="str">
        <v>WC tầng 2</v>
      </c>
      <c r="C13" s="402"/>
      <c r="D13" s="402"/>
      <c r="E13" s="402"/>
      <c r="F13" s="402"/>
      <c r="G13" s="402">
        <f>SUM(G14:G18)</f>
      </c>
      <c r="H13" s="402"/>
      <c r="I13" s="304"/>
      <c r="J13" s="304"/>
      <c r="K13" s="304"/>
      <c r="L13" s="304"/>
      <c r="M13" s="304"/>
      <c r="N13" s="304"/>
      <c r="O13" s="304"/>
      <c r="P13" s="304"/>
      <c r="Q13" s="304"/>
      <c r="R13" s="304"/>
      <c r="S13" s="304"/>
      <c r="T13" s="304"/>
    </row>
    <row customHeight="true" ht="169.25072886297377" r="14">
      <c r="A14" s="36">
        <v>1</v>
      </c>
      <c r="B14" s="39"/>
      <c r="C14" s="41" t="str">
        <v>26163-644/1B-I011 Sen Cây Bàn Nhiệt Độ JOMOO</v>
      </c>
      <c r="D14" s="40" t="str">
        <v>bộ</v>
      </c>
      <c r="E14" s="40">
        <v>1</v>
      </c>
      <c r="F14" s="39">
        <v>6450000</v>
      </c>
      <c r="G14" s="39">
        <f>F14*E14</f>
      </c>
      <c r="H14" s="39"/>
      <c r="I14" s="304"/>
      <c r="J14" s="304"/>
      <c r="K14" s="304"/>
      <c r="L14" s="304"/>
      <c r="M14" s="304"/>
      <c r="N14" s="304"/>
      <c r="O14" s="304"/>
      <c r="P14" s="304"/>
      <c r="Q14" s="304"/>
      <c r="R14" s="304"/>
      <c r="S14" s="304"/>
      <c r="T14" s="304"/>
    </row>
    <row customHeight="true" ht="104.09128630705395" r="15">
      <c r="A15" s="36">
        <v>2</v>
      </c>
      <c r="B15" s="39"/>
      <c r="C15" s="41" t="str">
        <v>Bồn cầu 1 khối JOMOO 11369-2/31KB-I011</v>
      </c>
      <c r="D15" s="40" t="str">
        <v>bộ</v>
      </c>
      <c r="E15" s="40">
        <v>1</v>
      </c>
      <c r="F15" s="39">
        <v>6500000</v>
      </c>
      <c r="G15" s="39">
        <f>F15*E15</f>
      </c>
      <c r="H15" s="39"/>
      <c r="I15" s="304"/>
      <c r="J15" s="304"/>
      <c r="K15" s="304"/>
      <c r="L15" s="304"/>
      <c r="M15" s="304"/>
      <c r="N15" s="304"/>
      <c r="O15" s="304"/>
      <c r="P15" s="304"/>
      <c r="Q15" s="304"/>
      <c r="R15" s="304"/>
      <c r="S15" s="304"/>
      <c r="T15" s="304"/>
    </row>
    <row customHeight="true" ht="88.18475750577367" r="16">
      <c r="A16" s="36">
        <v>3</v>
      </c>
      <c r="B16" s="37"/>
      <c r="C16" s="78" t="str">
        <v>Chậu Rửa Lavabo Inax AL-642V (AL642V) Đặt Bàn AquaCeramic</v>
      </c>
      <c r="D16" s="38" t="str">
        <v>bộ</v>
      </c>
      <c r="E16" s="38">
        <v>1</v>
      </c>
      <c r="F16" s="37">
        <v>3890000</v>
      </c>
      <c r="G16" s="37">
        <f>F16*E16</f>
      </c>
      <c r="H16" s="39"/>
      <c r="I16" s="304"/>
      <c r="J16" s="304"/>
      <c r="K16" s="304"/>
      <c r="L16" s="304"/>
      <c r="M16" s="304"/>
      <c r="N16" s="304"/>
      <c r="O16" s="304"/>
      <c r="P16" s="304"/>
      <c r="Q16" s="304"/>
      <c r="R16" s="304"/>
      <c r="S16" s="304"/>
      <c r="T16" s="304"/>
    </row>
    <row customHeight="true" ht="126.70754716981132" r="17">
      <c r="A17" s="36">
        <v>4</v>
      </c>
      <c r="B17" s="36"/>
      <c r="C17" s="78" t="str">
        <v>Vòi lavabo nóng lạnh HG Logis 190 Hansgrohe 71090000</v>
      </c>
      <c r="D17" s="38" t="str">
        <v>cái</v>
      </c>
      <c r="E17" s="38">
        <v>1</v>
      </c>
      <c r="F17" s="37">
        <v>3990000</v>
      </c>
      <c r="G17" s="37">
        <f>F17*E17</f>
      </c>
      <c r="H17" s="39"/>
      <c r="I17" s="304"/>
      <c r="J17" s="304"/>
      <c r="K17" s="304"/>
      <c r="L17" s="304"/>
      <c r="M17" s="304"/>
      <c r="N17" s="304"/>
      <c r="O17" s="304"/>
      <c r="P17" s="304"/>
      <c r="Q17" s="304"/>
      <c r="R17" s="304"/>
      <c r="S17" s="304"/>
      <c r="T17" s="304"/>
    </row>
    <row customHeight="true" ht="49.71165644171779" r="18">
      <c r="A18" s="36">
        <v>5</v>
      </c>
      <c r="B18" s="39"/>
      <c r="C18" s="41" t="str">
        <v>Vắt khăn giàn Jomoo 934612-1B1-1</v>
      </c>
      <c r="D18" s="40" t="str">
        <v>cái</v>
      </c>
      <c r="E18" s="40">
        <v>1</v>
      </c>
      <c r="F18" s="39">
        <v>2290000</v>
      </c>
      <c r="G18" s="39">
        <f>F18*E18</f>
      </c>
      <c r="H18" s="39"/>
      <c r="I18" s="304"/>
      <c r="J18" s="304"/>
      <c r="K18" s="304"/>
      <c r="L18" s="304"/>
      <c r="M18" s="304"/>
      <c r="N18" s="304"/>
      <c r="O18" s="304"/>
      <c r="P18" s="304"/>
      <c r="Q18" s="304"/>
      <c r="R18" s="304"/>
      <c r="S18" s="304"/>
      <c r="T18" s="304"/>
    </row>
    <row r="19">
      <c r="A19" s="382" t="str">
        <v>III</v>
      </c>
      <c r="B19" s="380" t="str">
        <v>WC tầng 3 phòng ngủ trong</v>
      </c>
      <c r="C19" s="380"/>
      <c r="D19" s="383"/>
      <c r="E19" s="383"/>
      <c r="F19" s="381"/>
      <c r="G19" s="381">
        <f>SUM(G20:G24)</f>
      </c>
      <c r="H19" s="381"/>
      <c r="I19" s="304"/>
      <c r="J19" s="304"/>
      <c r="K19" s="304"/>
      <c r="L19" s="304"/>
      <c r="M19" s="304"/>
      <c r="N19" s="304"/>
      <c r="O19" s="304"/>
      <c r="P19" s="304"/>
      <c r="Q19" s="304"/>
      <c r="R19" s="304"/>
      <c r="S19" s="304"/>
      <c r="T19" s="304"/>
    </row>
    <row customHeight="true" ht="169.25072886297377" r="20">
      <c r="A20" s="36">
        <v>1</v>
      </c>
      <c r="B20" s="39"/>
      <c r="C20" s="41" t="str">
        <v>26163-644/1B-I011 Sen Cây Bàn Nhiệt Độ JOMOO</v>
      </c>
      <c r="D20" s="40" t="str">
        <v>bộ</v>
      </c>
      <c r="E20" s="40">
        <v>1</v>
      </c>
      <c r="F20" s="39">
        <v>6450000</v>
      </c>
      <c r="G20" s="39">
        <f>F20*E20</f>
      </c>
      <c r="H20" s="39"/>
      <c r="I20" s="304"/>
      <c r="J20" s="304"/>
      <c r="K20" s="304"/>
      <c r="L20" s="304"/>
      <c r="M20" s="304"/>
      <c r="N20" s="304"/>
      <c r="O20" s="304"/>
      <c r="P20" s="304"/>
      <c r="Q20" s="304"/>
      <c r="R20" s="304"/>
      <c r="S20" s="304"/>
      <c r="T20" s="304"/>
    </row>
    <row customHeight="true" ht="104.09128630705395" r="21">
      <c r="A21" s="36">
        <v>2</v>
      </c>
      <c r="B21" s="39"/>
      <c r="C21" s="41" t="str">
        <v>Bồn cầu 1 khối JOMOO 11369-2/31KB-I011</v>
      </c>
      <c r="D21" s="40" t="str">
        <v>bộ</v>
      </c>
      <c r="E21" s="40">
        <v>1</v>
      </c>
      <c r="F21" s="39">
        <v>6500000</v>
      </c>
      <c r="G21" s="39">
        <f>F21*E21</f>
      </c>
      <c r="H21" s="39"/>
      <c r="I21" s="304"/>
      <c r="J21" s="304"/>
      <c r="K21" s="304"/>
      <c r="L21" s="304"/>
      <c r="M21" s="304"/>
      <c r="N21" s="304"/>
      <c r="O21" s="304"/>
      <c r="P21" s="304"/>
      <c r="Q21" s="304"/>
      <c r="R21" s="304"/>
      <c r="S21" s="304"/>
      <c r="T21" s="304"/>
    </row>
    <row customHeight="true" ht="88.18475750577367" r="22">
      <c r="A22" s="36">
        <v>3</v>
      </c>
      <c r="B22" s="37"/>
      <c r="C22" s="78" t="str">
        <v>Chậu Rửa Lavabo Inax AL-642V (AL642V) Đặt Bàn AquaCeramic</v>
      </c>
      <c r="D22" s="38" t="str">
        <v>bộ</v>
      </c>
      <c r="E22" s="38">
        <v>1</v>
      </c>
      <c r="F22" s="37">
        <v>3890000</v>
      </c>
      <c r="G22" s="37">
        <f>F22*E22</f>
      </c>
      <c r="H22" s="39"/>
      <c r="I22" s="304"/>
      <c r="J22" s="304"/>
      <c r="K22" s="304"/>
      <c r="L22" s="304"/>
      <c r="M22" s="304"/>
      <c r="N22" s="304"/>
      <c r="O22" s="304"/>
      <c r="P22" s="304"/>
      <c r="Q22" s="304"/>
      <c r="R22" s="304"/>
      <c r="S22" s="304"/>
      <c r="T22" s="304"/>
    </row>
    <row customHeight="true" ht="126.70754716981132" r="23">
      <c r="A23" s="36">
        <v>4</v>
      </c>
      <c r="B23" s="36"/>
      <c r="C23" s="78" t="str">
        <v>Vòi lavabo nóng lạnh HG Logis 190 Hansgrohe 71090000</v>
      </c>
      <c r="D23" s="38" t="str">
        <v>cái</v>
      </c>
      <c r="E23" s="38">
        <v>1</v>
      </c>
      <c r="F23" s="37">
        <v>3990000</v>
      </c>
      <c r="G23" s="37">
        <f>F23*E23</f>
      </c>
      <c r="H23" s="39"/>
      <c r="I23" s="304"/>
      <c r="J23" s="304"/>
      <c r="K23" s="304"/>
      <c r="L23" s="304"/>
      <c r="M23" s="304"/>
      <c r="N23" s="304"/>
      <c r="O23" s="304"/>
      <c r="P23" s="304"/>
      <c r="Q23" s="304"/>
      <c r="R23" s="304"/>
      <c r="S23" s="304"/>
      <c r="T23" s="304"/>
    </row>
    <row customHeight="true" ht="49.71165644171779" r="24">
      <c r="A24" s="36">
        <v>5</v>
      </c>
      <c r="B24" s="39"/>
      <c r="C24" s="41" t="str">
        <v>Vắt khăn giàn Jomoo 934612-1B1-1</v>
      </c>
      <c r="D24" s="40" t="str">
        <v>cái</v>
      </c>
      <c r="E24" s="40">
        <v>1</v>
      </c>
      <c r="F24" s="39">
        <v>2290000</v>
      </c>
      <c r="G24" s="39">
        <f>F24*E24</f>
      </c>
      <c r="H24" s="39"/>
      <c r="I24" s="304"/>
      <c r="J24" s="304"/>
      <c r="K24" s="304"/>
      <c r="L24" s="304"/>
      <c r="M24" s="304"/>
      <c r="N24" s="304"/>
      <c r="O24" s="304"/>
      <c r="P24" s="304"/>
      <c r="Q24" s="304"/>
      <c r="R24" s="304"/>
      <c r="S24" s="304"/>
      <c r="T24" s="304"/>
    </row>
    <row r="25">
      <c r="A25" s="388" t="str">
        <v>III</v>
      </c>
      <c r="B25" s="389" t="str">
        <v>WC Tầng 1</v>
      </c>
      <c r="C25" s="389"/>
      <c r="D25" s="389"/>
      <c r="E25" s="360"/>
      <c r="F25" s="390"/>
      <c r="G25" s="389">
        <f>SUM(G26:G28)</f>
      </c>
      <c r="H25" s="389"/>
      <c r="I25" s="304"/>
      <c r="J25" s="304"/>
      <c r="K25" s="304"/>
      <c r="L25" s="304"/>
      <c r="M25" s="304"/>
      <c r="N25" s="304"/>
      <c r="O25" s="304"/>
      <c r="P25" s="304"/>
      <c r="Q25" s="304"/>
      <c r="R25" s="304"/>
      <c r="S25" s="304"/>
      <c r="T25" s="304"/>
    </row>
    <row customHeight="true" ht="112.02304147465438" r="26">
      <c r="A26" s="387">
        <v>1</v>
      </c>
      <c r="B26" s="76"/>
      <c r="C26" s="75" t="str">
        <v>Bàn cầu một khối 11252-2/31KA-I011</v>
      </c>
      <c r="D26" s="49" t="str">
        <v>bộ</v>
      </c>
      <c r="E26" s="49">
        <v>1</v>
      </c>
      <c r="F26" s="25">
        <v>4930000</v>
      </c>
      <c r="G26" s="37">
        <f>F26*E26</f>
      </c>
      <c r="H26" s="386"/>
      <c r="I26" s="304"/>
      <c r="J26" s="304"/>
      <c r="K26" s="304"/>
      <c r="L26" s="304"/>
      <c r="M26" s="304"/>
      <c r="N26" s="304"/>
      <c r="O26" s="304"/>
      <c r="P26" s="304"/>
      <c r="Q26" s="304"/>
      <c r="R26" s="304"/>
      <c r="S26" s="304"/>
      <c r="T26" s="304"/>
    </row>
    <row customHeight="true" ht="99.75949367088607" r="27">
      <c r="A27" s="35">
        <v>2</v>
      </c>
      <c r="B27" s="74"/>
      <c r="C27" s="41" t="str">
        <v>Vòi chậu JOMOO 32349-590/1B-Z</v>
      </c>
      <c r="D27" s="40" t="str">
        <v>cái</v>
      </c>
      <c r="E27" s="40">
        <v>1</v>
      </c>
      <c r="F27" s="39">
        <v>2590000</v>
      </c>
      <c r="G27" s="39">
        <f>F27*E27</f>
      </c>
      <c r="H27" s="386"/>
      <c r="I27" s="304"/>
      <c r="J27" s="304"/>
      <c r="K27" s="304"/>
      <c r="L27" s="304"/>
      <c r="M27" s="304"/>
      <c r="N27" s="304"/>
      <c r="O27" s="304"/>
      <c r="P27" s="304"/>
      <c r="Q27" s="304"/>
      <c r="R27" s="304"/>
      <c r="S27" s="304"/>
      <c r="T27" s="304"/>
    </row>
    <row customHeight="true" ht="79.16759776536313" r="28">
      <c r="A28" s="35">
        <v>3</v>
      </c>
      <c r="B28" s="39"/>
      <c r="C28" s="41" t="str">
        <v>JOMOO-Chậu rửa treo tường-12809-1/11P-I011</v>
      </c>
      <c r="D28" s="40" t="str">
        <v>bộ</v>
      </c>
      <c r="E28" s="40">
        <v>1</v>
      </c>
      <c r="F28" s="39">
        <v>2890000</v>
      </c>
      <c r="G28" s="39">
        <f>F28*E28</f>
      </c>
      <c r="H28" s="386"/>
      <c r="I28" s="304"/>
      <c r="J28" s="304"/>
      <c r="K28" s="304"/>
      <c r="L28" s="304"/>
      <c r="M28" s="304"/>
      <c r="N28" s="304"/>
      <c r="O28" s="304"/>
      <c r="P28" s="304"/>
      <c r="Q28" s="304"/>
      <c r="R28" s="304"/>
      <c r="S28" s="304"/>
      <c r="T28" s="304"/>
    </row>
    <row r="29">
      <c r="A29" s="385" t="str">
        <v>IV</v>
      </c>
      <c r="B29" s="380" t="str">
        <v>Phụ kiện khác</v>
      </c>
      <c r="C29" s="380"/>
      <c r="D29" s="384"/>
      <c r="E29" s="384"/>
      <c r="F29" s="380"/>
      <c r="G29" s="380">
        <f>SUM(G30:G32)</f>
      </c>
      <c r="H29" s="380"/>
      <c r="I29" s="304"/>
      <c r="J29" s="304"/>
      <c r="K29" s="304"/>
      <c r="L29" s="304"/>
      <c r="M29" s="304"/>
      <c r="N29" s="304"/>
      <c r="O29" s="304"/>
      <c r="P29" s="304"/>
      <c r="Q29" s="304"/>
      <c r="R29" s="304"/>
      <c r="S29" s="304"/>
      <c r="T29" s="304"/>
    </row>
    <row customHeight="true" ht="180.46451612903226" r="30">
      <c r="A30" s="36">
        <v>1</v>
      </c>
      <c r="B30" s="39"/>
      <c r="C30" s="41" t="str">
        <v>Bộ van góc + xịt vệ sinh JOMOO 74095-706/1B-1</v>
      </c>
      <c r="D30" s="40" t="str">
        <v>cái</v>
      </c>
      <c r="E30" s="40">
        <v>4</v>
      </c>
      <c r="F30" s="39">
        <v>820000</v>
      </c>
      <c r="G30" s="39">
        <f>F30*E30</f>
      </c>
      <c r="H30" s="39"/>
      <c r="I30" s="304"/>
      <c r="J30" s="304"/>
      <c r="K30" s="304"/>
      <c r="L30" s="304"/>
      <c r="M30" s="304"/>
      <c r="N30" s="304"/>
      <c r="O30" s="304"/>
      <c r="P30" s="304"/>
      <c r="Q30" s="304"/>
      <c r="R30" s="304"/>
      <c r="S30" s="304"/>
      <c r="T30" s="304"/>
    </row>
    <row customHeight="true" ht="117.01952277657267" r="31">
      <c r="A31" s="36">
        <v>2</v>
      </c>
      <c r="B31" s="37"/>
      <c r="C31" s="15" t="str">
        <v>Nút chặn và ống nước mềm</v>
      </c>
      <c r="D31" s="38" t="str">
        <v>cái</v>
      </c>
      <c r="E31" s="38">
        <v>4</v>
      </c>
      <c r="F31" s="37">
        <v>280000</v>
      </c>
      <c r="G31" s="37">
        <f>F31*E31</f>
      </c>
      <c r="H31" s="39"/>
      <c r="I31" s="304"/>
      <c r="J31" s="304"/>
      <c r="K31" s="304"/>
      <c r="L31" s="304"/>
      <c r="M31" s="304"/>
      <c r="N31" s="304"/>
      <c r="O31" s="304"/>
      <c r="P31" s="304"/>
      <c r="Q31" s="304"/>
      <c r="R31" s="304"/>
      <c r="S31" s="304"/>
      <c r="T31" s="304"/>
    </row>
    <row customHeight="true" ht="78.74894217207334" r="32">
      <c r="A32" s="40">
        <v>3</v>
      </c>
      <c r="B32" s="37"/>
      <c r="C32" s="37" t="str">
        <v>Phểu Thoát Sàn TOTO</v>
      </c>
      <c r="D32" s="38" t="str">
        <v>cái</v>
      </c>
      <c r="E32" s="38">
        <v>9</v>
      </c>
      <c r="F32" s="25">
        <v>450000</v>
      </c>
      <c r="G32" s="37">
        <f>F32*E32</f>
      </c>
      <c r="H32" s="39"/>
      <c r="I32" s="304"/>
      <c r="J32" s="304"/>
      <c r="K32" s="304"/>
      <c r="L32" s="304"/>
      <c r="M32" s="304"/>
      <c r="N32" s="304"/>
      <c r="O32" s="304"/>
      <c r="P32" s="304"/>
      <c r="Q32" s="304"/>
      <c r="R32" s="304"/>
      <c r="S32" s="304"/>
      <c r="T32" s="304"/>
    </row>
    <row r="33">
      <c r="A33" s="304"/>
      <c r="B33" s="304"/>
      <c r="C33" s="304"/>
      <c r="D33" s="304"/>
      <c r="E33" s="304"/>
      <c r="F33" s="304"/>
      <c r="G33" s="304"/>
      <c r="H33" s="304"/>
      <c r="I33" s="304"/>
      <c r="J33" s="304"/>
      <c r="K33" s="304"/>
      <c r="L33" s="304"/>
      <c r="M33" s="304"/>
      <c r="N33" s="304"/>
      <c r="O33" s="304"/>
      <c r="P33" s="304"/>
      <c r="Q33" s="304"/>
      <c r="R33" s="304"/>
      <c r="S33" s="304"/>
      <c r="T33" s="304"/>
    </row>
    <row r="34">
      <c r="A34" s="304"/>
      <c r="B34" s="304"/>
      <c r="C34" s="304"/>
      <c r="D34" s="304"/>
      <c r="E34" s="304"/>
      <c r="F34" s="304"/>
      <c r="G34" s="304"/>
      <c r="H34" s="304"/>
      <c r="I34" s="304"/>
      <c r="J34" s="304"/>
      <c r="K34" s="304"/>
      <c r="L34" s="304"/>
      <c r="M34" s="304"/>
      <c r="N34" s="304"/>
      <c r="O34" s="304"/>
      <c r="P34" s="304"/>
      <c r="Q34" s="304"/>
      <c r="R34" s="304"/>
      <c r="S34" s="304"/>
      <c r="T34" s="304"/>
    </row>
    <row r="35">
      <c r="A35" s="304"/>
      <c r="B35" s="304"/>
      <c r="C35" s="304"/>
      <c r="D35" s="304"/>
      <c r="E35" s="304"/>
      <c r="F35" s="304"/>
      <c r="G35" s="304"/>
      <c r="H35" s="304"/>
      <c r="I35" s="304"/>
      <c r="J35" s="304"/>
      <c r="K35" s="304"/>
      <c r="L35" s="304"/>
      <c r="M35" s="304"/>
      <c r="N35" s="304"/>
      <c r="O35" s="304"/>
      <c r="P35" s="304"/>
      <c r="Q35" s="304"/>
      <c r="R35" s="304"/>
      <c r="S35" s="304"/>
      <c r="T35" s="304"/>
    </row>
    <row r="36">
      <c r="A36" s="398"/>
      <c r="B36" s="398"/>
      <c r="C36" s="398"/>
      <c r="D36" s="398"/>
      <c r="E36" s="398"/>
      <c r="F36" s="398"/>
      <c r="G36" s="400"/>
      <c r="H36" s="399"/>
      <c r="I36" s="304"/>
      <c r="J36" s="304"/>
      <c r="K36" s="304"/>
      <c r="L36" s="304"/>
      <c r="M36" s="304"/>
      <c r="N36" s="304"/>
      <c r="O36" s="304"/>
      <c r="P36" s="304"/>
      <c r="Q36" s="304"/>
      <c r="R36" s="304"/>
      <c r="S36" s="304"/>
      <c r="T36" s="304"/>
    </row>
    <row r="37">
      <c r="A37" s="398"/>
      <c r="B37" s="398"/>
      <c r="C37" s="398"/>
      <c r="D37" s="398"/>
      <c r="E37" s="398"/>
      <c r="F37" s="398"/>
      <c r="G37" s="400"/>
      <c r="H37" s="399"/>
      <c r="I37" s="304"/>
      <c r="J37" s="304"/>
      <c r="K37" s="304"/>
      <c r="L37" s="304"/>
      <c r="M37" s="304"/>
      <c r="N37" s="304"/>
      <c r="O37" s="304"/>
      <c r="P37" s="304"/>
      <c r="Q37" s="304"/>
      <c r="R37" s="304"/>
      <c r="S37" s="304"/>
      <c r="T37" s="304"/>
    </row>
    <row r="38">
      <c r="A38" s="304"/>
      <c r="B38" s="304"/>
      <c r="C38" s="304"/>
      <c r="D38" s="304"/>
      <c r="E38" s="304"/>
      <c r="F38" s="304"/>
      <c r="G38" s="304"/>
      <c r="H38" s="304"/>
      <c r="I38" s="304"/>
      <c r="J38" s="304"/>
      <c r="K38" s="304"/>
      <c r="L38" s="304"/>
      <c r="M38" s="304"/>
      <c r="N38" s="304"/>
      <c r="O38" s="304"/>
      <c r="P38" s="304"/>
      <c r="Q38" s="304"/>
      <c r="R38" s="304"/>
      <c r="S38" s="304"/>
      <c r="T38" s="304"/>
    </row>
    <row r="39">
      <c r="A39" s="304"/>
      <c r="B39" s="304"/>
      <c r="C39" s="304"/>
      <c r="D39" s="304"/>
      <c r="E39" s="304"/>
      <c r="F39" s="304"/>
      <c r="G39" s="304"/>
      <c r="H39" s="304"/>
      <c r="I39" s="304"/>
      <c r="J39" s="304"/>
      <c r="K39" s="304"/>
      <c r="L39" s="304"/>
      <c r="M39" s="304"/>
      <c r="N39" s="304"/>
      <c r="O39" s="304"/>
      <c r="P39" s="304"/>
      <c r="Q39" s="304"/>
      <c r="R39" s="304"/>
      <c r="S39" s="304"/>
      <c r="T39" s="304"/>
    </row>
    <row r="40">
      <c r="A40" s="304"/>
      <c r="B40" s="304"/>
      <c r="C40" s="304"/>
      <c r="D40" s="304"/>
      <c r="E40" s="304"/>
      <c r="F40" s="304"/>
      <c r="G40" s="304"/>
      <c r="H40" s="304"/>
      <c r="I40" s="304"/>
      <c r="J40" s="304"/>
      <c r="K40" s="304"/>
      <c r="L40" s="304"/>
      <c r="M40" s="304"/>
      <c r="N40" s="304"/>
      <c r="O40" s="304"/>
      <c r="P40" s="304"/>
      <c r="Q40" s="304"/>
      <c r="R40" s="304"/>
      <c r="S40" s="304"/>
      <c r="T40" s="304"/>
    </row>
    <row r="41">
      <c r="A41" s="304"/>
      <c r="B41" s="304"/>
      <c r="C41" s="304"/>
      <c r="D41" s="304"/>
      <c r="E41" s="304"/>
      <c r="F41" s="304"/>
      <c r="G41" s="304"/>
      <c r="H41" s="304"/>
      <c r="I41" s="304"/>
      <c r="J41" s="304"/>
      <c r="K41" s="304"/>
      <c r="L41" s="304"/>
      <c r="M41" s="304"/>
      <c r="N41" s="304"/>
      <c r="O41" s="304"/>
      <c r="P41" s="304"/>
      <c r="Q41" s="304"/>
      <c r="R41" s="304"/>
      <c r="S41" s="304"/>
      <c r="T41" s="304"/>
    </row>
    <row r="42">
      <c r="A42" s="304"/>
      <c r="B42" s="304"/>
      <c r="C42" s="304"/>
      <c r="D42" s="304"/>
      <c r="E42" s="304"/>
      <c r="F42" s="304"/>
      <c r="G42" s="304"/>
      <c r="H42" s="304"/>
      <c r="I42" s="304"/>
      <c r="J42" s="304"/>
      <c r="K42" s="304"/>
      <c r="L42" s="304"/>
      <c r="M42" s="304"/>
      <c r="N42" s="304"/>
      <c r="O42" s="304"/>
      <c r="P42" s="304"/>
      <c r="Q42" s="304"/>
      <c r="R42" s="304"/>
      <c r="S42" s="304"/>
      <c r="T42" s="304"/>
    </row>
    <row r="43">
      <c r="A43" s="304"/>
      <c r="B43" s="304"/>
      <c r="C43" s="304"/>
      <c r="D43" s="304"/>
      <c r="E43" s="304"/>
      <c r="F43" s="304"/>
      <c r="G43" s="304"/>
      <c r="H43" s="304"/>
      <c r="I43" s="304"/>
      <c r="J43" s="304"/>
      <c r="K43" s="304"/>
      <c r="L43" s="304"/>
      <c r="M43" s="304"/>
      <c r="N43" s="304"/>
      <c r="O43" s="304"/>
      <c r="P43" s="304"/>
      <c r="Q43" s="304"/>
      <c r="R43" s="304"/>
      <c r="S43" s="304"/>
      <c r="T43" s="304"/>
    </row>
    <row r="44">
      <c r="A44" s="304"/>
      <c r="B44" s="304"/>
      <c r="C44" s="304"/>
      <c r="D44" s="304"/>
      <c r="E44" s="304"/>
      <c r="F44" s="304"/>
      <c r="G44" s="304"/>
      <c r="H44" s="304"/>
      <c r="I44" s="304"/>
      <c r="J44" s="304"/>
      <c r="K44" s="304"/>
      <c r="L44" s="304"/>
      <c r="M44" s="304"/>
      <c r="N44" s="304"/>
      <c r="O44" s="304"/>
      <c r="P44" s="304"/>
      <c r="Q44" s="304"/>
      <c r="R44" s="304"/>
      <c r="S44" s="304"/>
      <c r="T44" s="304"/>
    </row>
    <row r="45">
      <c r="A45" s="304"/>
      <c r="B45" s="304"/>
      <c r="C45" s="304"/>
      <c r="D45" s="304"/>
      <c r="E45" s="304"/>
      <c r="F45" s="304"/>
      <c r="G45" s="304"/>
      <c r="H45" s="304"/>
      <c r="I45" s="304"/>
      <c r="J45" s="304"/>
      <c r="K45" s="304"/>
      <c r="L45" s="304"/>
      <c r="M45" s="304"/>
      <c r="N45" s="304"/>
      <c r="O45" s="304"/>
      <c r="P45" s="304"/>
      <c r="Q45" s="304"/>
      <c r="R45" s="304"/>
      <c r="S45" s="304"/>
      <c r="T45" s="304"/>
    </row>
    <row r="46">
      <c r="A46" s="304"/>
      <c r="B46" s="304"/>
      <c r="C46" s="304"/>
      <c r="D46" s="304"/>
      <c r="E46" s="304"/>
      <c r="F46" s="304"/>
      <c r="G46" s="304"/>
      <c r="H46" s="304"/>
      <c r="I46" s="304"/>
      <c r="J46" s="304"/>
      <c r="K46" s="304"/>
      <c r="L46" s="304"/>
      <c r="M46" s="304"/>
      <c r="N46" s="304"/>
      <c r="O46" s="304"/>
      <c r="P46" s="304"/>
      <c r="Q46" s="304"/>
      <c r="R46" s="304"/>
      <c r="S46" s="304"/>
      <c r="T46" s="304"/>
    </row>
    <row r="47">
      <c r="A47" s="304"/>
      <c r="B47" s="304"/>
      <c r="C47" s="304"/>
      <c r="D47" s="304"/>
      <c r="E47" s="304"/>
      <c r="F47" s="304"/>
      <c r="G47" s="304"/>
      <c r="H47" s="304"/>
      <c r="I47" s="304"/>
      <c r="J47" s="304"/>
      <c r="K47" s="304"/>
      <c r="L47" s="304"/>
      <c r="M47" s="304"/>
      <c r="N47" s="304"/>
      <c r="O47" s="304"/>
      <c r="P47" s="304"/>
      <c r="Q47" s="304"/>
      <c r="R47" s="304"/>
      <c r="S47" s="304"/>
      <c r="T47" s="304"/>
    </row>
    <row r="48">
      <c r="A48" s="304"/>
      <c r="B48" s="304"/>
      <c r="C48" s="304"/>
      <c r="D48" s="304"/>
      <c r="E48" s="304"/>
      <c r="F48" s="304"/>
      <c r="G48" s="304"/>
      <c r="H48" s="304"/>
      <c r="I48" s="304"/>
      <c r="J48" s="304"/>
      <c r="K48" s="304"/>
      <c r="L48" s="304"/>
      <c r="M48" s="304"/>
      <c r="N48" s="304"/>
      <c r="O48" s="304"/>
      <c r="P48" s="304"/>
      <c r="Q48" s="304"/>
      <c r="R48" s="304"/>
      <c r="S48" s="304"/>
      <c r="T48" s="304"/>
    </row>
    <row r="49">
      <c r="A49" s="304"/>
      <c r="B49" s="304"/>
      <c r="C49" s="304"/>
      <c r="D49" s="304"/>
      <c r="E49" s="304"/>
      <c r="F49" s="304"/>
      <c r="G49" s="304"/>
      <c r="H49" s="304"/>
      <c r="I49" s="304"/>
      <c r="J49" s="304"/>
      <c r="K49" s="304"/>
      <c r="L49" s="304"/>
      <c r="M49" s="304"/>
      <c r="N49" s="304"/>
      <c r="O49" s="304"/>
      <c r="P49" s="304"/>
      <c r="Q49" s="304"/>
      <c r="R49" s="304"/>
      <c r="S49" s="304"/>
      <c r="T49" s="304"/>
    </row>
    <row r="50">
      <c r="A50" s="304"/>
      <c r="B50" s="304"/>
      <c r="C50" s="304"/>
      <c r="D50" s="304"/>
      <c r="E50" s="304"/>
      <c r="F50" s="304"/>
      <c r="G50" s="304"/>
      <c r="H50" s="304"/>
      <c r="I50" s="304"/>
      <c r="J50" s="304"/>
      <c r="K50" s="304"/>
      <c r="L50" s="304"/>
      <c r="M50" s="304"/>
      <c r="N50" s="304"/>
      <c r="O50" s="304"/>
      <c r="P50" s="304"/>
      <c r="Q50" s="304"/>
      <c r="R50" s="304"/>
      <c r="S50" s="304"/>
      <c r="T50" s="304"/>
    </row>
    <row r="51">
      <c r="A51" s="304"/>
      <c r="B51" s="304"/>
      <c r="C51" s="304"/>
      <c r="D51" s="304"/>
      <c r="E51" s="304"/>
      <c r="F51" s="304"/>
      <c r="G51" s="304"/>
      <c r="H51" s="304"/>
      <c r="I51" s="304"/>
      <c r="J51" s="304"/>
      <c r="K51" s="304"/>
      <c r="L51" s="304"/>
      <c r="M51" s="304"/>
      <c r="N51" s="304"/>
      <c r="O51" s="304"/>
      <c r="P51" s="304"/>
      <c r="Q51" s="304"/>
      <c r="R51" s="304"/>
      <c r="S51" s="304"/>
      <c r="T51" s="304"/>
    </row>
    <row r="52">
      <c r="A52" s="304"/>
      <c r="B52" s="304"/>
      <c r="C52" s="304"/>
      <c r="D52" s="304"/>
      <c r="E52" s="304"/>
      <c r="F52" s="304"/>
      <c r="G52" s="304"/>
      <c r="H52" s="304"/>
      <c r="I52" s="304"/>
      <c r="J52" s="304"/>
      <c r="K52" s="304"/>
      <c r="L52" s="304"/>
      <c r="M52" s="304"/>
      <c r="N52" s="304"/>
      <c r="O52" s="304"/>
      <c r="P52" s="304"/>
      <c r="Q52" s="304"/>
      <c r="R52" s="304"/>
      <c r="S52" s="304"/>
      <c r="T52" s="304"/>
    </row>
    <row r="53">
      <c r="A53" s="304"/>
      <c r="B53" s="304"/>
      <c r="C53" s="304"/>
      <c r="D53" s="304"/>
      <c r="E53" s="304"/>
      <c r="F53" s="304"/>
      <c r="G53" s="304"/>
      <c r="H53" s="304"/>
      <c r="I53" s="304"/>
      <c r="J53" s="304"/>
      <c r="K53" s="304"/>
      <c r="L53" s="304"/>
      <c r="M53" s="304"/>
      <c r="N53" s="304"/>
      <c r="O53" s="304"/>
      <c r="P53" s="304"/>
      <c r="Q53" s="304"/>
      <c r="R53" s="304"/>
      <c r="S53" s="304"/>
      <c r="T53" s="304"/>
    </row>
    <row r="54">
      <c r="A54" s="304"/>
      <c r="B54" s="304"/>
      <c r="C54" s="304"/>
      <c r="D54" s="304"/>
      <c r="E54" s="304"/>
      <c r="F54" s="304"/>
      <c r="G54" s="304"/>
      <c r="H54" s="304"/>
      <c r="I54" s="304"/>
      <c r="J54" s="304"/>
      <c r="K54" s="304"/>
      <c r="L54" s="304"/>
      <c r="M54" s="304"/>
      <c r="N54" s="304"/>
      <c r="O54" s="304"/>
      <c r="P54" s="304"/>
      <c r="Q54" s="304"/>
      <c r="R54" s="304"/>
      <c r="S54" s="304"/>
      <c r="T54" s="304"/>
    </row>
    <row r="55">
      <c r="A55" s="304"/>
      <c r="B55" s="304"/>
      <c r="C55" s="304"/>
      <c r="D55" s="304"/>
      <c r="E55" s="304"/>
      <c r="F55" s="304"/>
      <c r="G55" s="304"/>
      <c r="H55" s="304"/>
      <c r="I55" s="304"/>
      <c r="J55" s="304"/>
      <c r="K55" s="304"/>
      <c r="L55" s="304"/>
      <c r="M55" s="304"/>
      <c r="N55" s="304"/>
      <c r="O55" s="304"/>
      <c r="P55" s="304"/>
      <c r="Q55" s="304"/>
      <c r="R55" s="304"/>
      <c r="S55" s="304"/>
      <c r="T55" s="304"/>
    </row>
    <row r="56">
      <c r="A56" s="304"/>
      <c r="B56" s="304"/>
      <c r="C56" s="304"/>
      <c r="D56" s="304"/>
      <c r="E56" s="304"/>
      <c r="F56" s="304"/>
      <c r="G56" s="304"/>
      <c r="H56" s="304"/>
      <c r="I56" s="304"/>
      <c r="J56" s="304"/>
      <c r="K56" s="304"/>
      <c r="L56" s="304"/>
      <c r="M56" s="304"/>
      <c r="N56" s="304"/>
      <c r="O56" s="304"/>
      <c r="P56" s="304"/>
      <c r="Q56" s="304"/>
      <c r="R56" s="304"/>
      <c r="S56" s="304"/>
      <c r="T56" s="304"/>
    </row>
    <row r="57">
      <c r="A57" s="304"/>
      <c r="B57" s="304"/>
      <c r="C57" s="304"/>
      <c r="D57" s="304"/>
      <c r="E57" s="304"/>
      <c r="F57" s="304"/>
      <c r="G57" s="304"/>
      <c r="H57" s="304"/>
      <c r="I57" s="304"/>
      <c r="J57" s="304"/>
      <c r="K57" s="304"/>
      <c r="L57" s="304"/>
      <c r="M57" s="304"/>
      <c r="N57" s="304"/>
      <c r="O57" s="304"/>
      <c r="P57" s="304"/>
      <c r="Q57" s="304"/>
      <c r="R57" s="304"/>
      <c r="S57" s="304"/>
      <c r="T57" s="304"/>
    </row>
    <row r="58">
      <c r="A58" s="304"/>
      <c r="B58" s="304"/>
      <c r="C58" s="304"/>
      <c r="D58" s="304"/>
      <c r="E58" s="304"/>
      <c r="F58" s="304"/>
      <c r="G58" s="304"/>
      <c r="H58" s="304"/>
      <c r="I58" s="304"/>
      <c r="J58" s="304"/>
      <c r="K58" s="304"/>
      <c r="L58" s="304"/>
      <c r="M58" s="304"/>
      <c r="N58" s="304"/>
      <c r="O58" s="304"/>
      <c r="P58" s="304"/>
      <c r="Q58" s="304"/>
      <c r="R58" s="304"/>
      <c r="S58" s="304"/>
      <c r="T58" s="304"/>
    </row>
    <row r="59">
      <c r="A59" s="304"/>
      <c r="B59" s="304"/>
      <c r="C59" s="304"/>
      <c r="D59" s="304"/>
      <c r="E59" s="304"/>
      <c r="F59" s="304"/>
      <c r="G59" s="304"/>
      <c r="H59" s="304"/>
      <c r="I59" s="304"/>
      <c r="J59" s="304"/>
      <c r="K59" s="304"/>
      <c r="L59" s="304"/>
      <c r="M59" s="304"/>
      <c r="N59" s="304"/>
      <c r="O59" s="304"/>
      <c r="P59" s="304"/>
      <c r="Q59" s="304"/>
      <c r="R59" s="304"/>
      <c r="S59" s="304"/>
      <c r="T59" s="304"/>
    </row>
    <row r="60">
      <c r="A60" s="304"/>
      <c r="B60" s="304"/>
      <c r="C60" s="304"/>
      <c r="D60" s="304"/>
      <c r="E60" s="304"/>
      <c r="F60" s="304"/>
      <c r="G60" s="304"/>
      <c r="H60" s="304"/>
      <c r="I60" s="304"/>
      <c r="J60" s="304"/>
      <c r="K60" s="304"/>
      <c r="L60" s="304"/>
      <c r="M60" s="304"/>
      <c r="N60" s="304"/>
      <c r="O60" s="304"/>
      <c r="P60" s="304"/>
      <c r="Q60" s="304"/>
      <c r="R60" s="304"/>
      <c r="S60" s="304"/>
      <c r="T60" s="304"/>
    </row>
    <row r="61">
      <c r="A61" s="304"/>
      <c r="B61" s="304"/>
      <c r="C61" s="304"/>
      <c r="D61" s="304"/>
      <c r="E61" s="304"/>
      <c r="F61" s="304"/>
      <c r="G61" s="304"/>
      <c r="H61" s="304"/>
      <c r="I61" s="304"/>
      <c r="J61" s="304"/>
      <c r="K61" s="304"/>
      <c r="L61" s="304"/>
      <c r="M61" s="304"/>
      <c r="N61" s="304"/>
      <c r="O61" s="304"/>
      <c r="P61" s="304"/>
      <c r="Q61" s="304"/>
      <c r="R61" s="304"/>
      <c r="S61" s="304"/>
      <c r="T61" s="304"/>
    </row>
    <row r="62">
      <c r="A62" s="304"/>
      <c r="B62" s="304"/>
      <c r="C62" s="304"/>
      <c r="D62" s="304"/>
      <c r="E62" s="304"/>
      <c r="F62" s="304"/>
      <c r="G62" s="304"/>
      <c r="H62" s="304"/>
      <c r="I62" s="304"/>
      <c r="J62" s="304"/>
      <c r="K62" s="304"/>
      <c r="L62" s="304"/>
      <c r="M62" s="304"/>
      <c r="N62" s="304"/>
      <c r="O62" s="304"/>
      <c r="P62" s="304"/>
      <c r="Q62" s="304"/>
      <c r="R62" s="304"/>
      <c r="S62" s="304"/>
      <c r="T62" s="304"/>
    </row>
    <row r="63">
      <c r="A63" s="304"/>
      <c r="B63" s="304"/>
      <c r="C63" s="304"/>
      <c r="D63" s="304"/>
      <c r="E63" s="304"/>
      <c r="F63" s="304"/>
      <c r="G63" s="304"/>
      <c r="H63" s="304"/>
      <c r="I63" s="304"/>
      <c r="J63" s="304"/>
      <c r="K63" s="304"/>
      <c r="L63" s="304"/>
      <c r="M63" s="304"/>
      <c r="N63" s="304"/>
      <c r="O63" s="304"/>
      <c r="P63" s="304"/>
      <c r="Q63" s="304"/>
      <c r="R63" s="304"/>
      <c r="S63" s="304"/>
      <c r="T63" s="304"/>
    </row>
    <row r="64">
      <c r="A64" s="304"/>
      <c r="B64" s="304"/>
      <c r="C64" s="304"/>
      <c r="D64" s="304"/>
      <c r="E64" s="304"/>
      <c r="F64" s="304"/>
      <c r="G64" s="304"/>
      <c r="H64" s="304"/>
      <c r="I64" s="304"/>
      <c r="J64" s="304"/>
      <c r="K64" s="304"/>
      <c r="L64" s="304"/>
      <c r="M64" s="304"/>
      <c r="N64" s="304"/>
      <c r="O64" s="304"/>
      <c r="P64" s="304"/>
      <c r="Q64" s="304"/>
      <c r="R64" s="304"/>
      <c r="S64" s="304"/>
      <c r="T64" s="304"/>
    </row>
    <row r="65">
      <c r="A65" s="304"/>
      <c r="B65" s="304"/>
      <c r="C65" s="304"/>
      <c r="D65" s="304"/>
      <c r="E65" s="304"/>
      <c r="F65" s="304"/>
      <c r="G65" s="304"/>
      <c r="H65" s="304"/>
      <c r="I65" s="304"/>
      <c r="J65" s="304"/>
      <c r="K65" s="304"/>
      <c r="L65" s="304"/>
      <c r="M65" s="304"/>
      <c r="N65" s="304"/>
      <c r="O65" s="304"/>
      <c r="P65" s="304"/>
      <c r="Q65" s="304"/>
      <c r="R65" s="304"/>
      <c r="S65" s="304"/>
      <c r="T65" s="304"/>
    </row>
    <row r="66">
      <c r="A66" s="304"/>
      <c r="B66" s="304"/>
      <c r="C66" s="304"/>
      <c r="D66" s="304"/>
      <c r="E66" s="304"/>
      <c r="F66" s="304"/>
      <c r="G66" s="304"/>
      <c r="H66" s="304"/>
      <c r="I66" s="304"/>
      <c r="J66" s="304"/>
      <c r="K66" s="304"/>
      <c r="L66" s="304"/>
      <c r="M66" s="304"/>
      <c r="N66" s="304"/>
      <c r="O66" s="304"/>
      <c r="P66" s="304"/>
      <c r="Q66" s="304"/>
      <c r="R66" s="304"/>
      <c r="S66" s="304"/>
      <c r="T66" s="304"/>
    </row>
    <row r="67">
      <c r="A67" s="304"/>
      <c r="B67" s="304"/>
      <c r="C67" s="304"/>
      <c r="D67" s="304"/>
      <c r="E67" s="304"/>
      <c r="F67" s="304"/>
      <c r="G67" s="304"/>
      <c r="H67" s="304"/>
      <c r="I67" s="304"/>
      <c r="J67" s="304"/>
      <c r="K67" s="304"/>
      <c r="L67" s="304"/>
      <c r="M67" s="304"/>
      <c r="N67" s="304"/>
      <c r="O67" s="304"/>
      <c r="P67" s="304"/>
      <c r="Q67" s="304"/>
      <c r="R67" s="304"/>
      <c r="S67" s="304"/>
      <c r="T67" s="304"/>
    </row>
    <row r="68">
      <c r="A68" s="304"/>
      <c r="B68" s="304"/>
      <c r="C68" s="304"/>
      <c r="D68" s="304"/>
      <c r="E68" s="304"/>
      <c r="F68" s="304"/>
      <c r="G68" s="304"/>
      <c r="H68" s="304"/>
      <c r="I68" s="304"/>
      <c r="J68" s="304"/>
      <c r="K68" s="304"/>
      <c r="L68" s="304"/>
      <c r="M68" s="304"/>
      <c r="N68" s="304"/>
      <c r="O68" s="304"/>
      <c r="P68" s="304"/>
      <c r="Q68" s="304"/>
      <c r="R68" s="304"/>
      <c r="S68" s="304"/>
      <c r="T68" s="304"/>
    </row>
    <row r="69">
      <c r="A69" s="304"/>
      <c r="B69" s="304"/>
      <c r="C69" s="304"/>
      <c r="D69" s="304"/>
      <c r="E69" s="304"/>
      <c r="F69" s="304"/>
      <c r="G69" s="304"/>
      <c r="H69" s="304"/>
      <c r="I69" s="304"/>
      <c r="J69" s="304"/>
      <c r="K69" s="304"/>
      <c r="L69" s="304"/>
      <c r="M69" s="304"/>
      <c r="N69" s="304"/>
      <c r="O69" s="304"/>
      <c r="P69" s="304"/>
      <c r="Q69" s="304"/>
      <c r="R69" s="304"/>
      <c r="S69" s="304"/>
      <c r="T69" s="304"/>
    </row>
    <row r="70">
      <c r="A70" s="304"/>
      <c r="B70" s="304"/>
      <c r="C70" s="304"/>
      <c r="D70" s="304"/>
      <c r="E70" s="304"/>
      <c r="F70" s="304"/>
      <c r="G70" s="304"/>
      <c r="H70" s="304"/>
      <c r="I70" s="304"/>
      <c r="J70" s="304"/>
      <c r="K70" s="304"/>
      <c r="L70" s="304"/>
      <c r="M70" s="304"/>
      <c r="N70" s="304"/>
      <c r="O70" s="304"/>
      <c r="P70" s="304"/>
      <c r="Q70" s="304"/>
      <c r="R70" s="304"/>
      <c r="S70" s="304"/>
      <c r="T70" s="304"/>
    </row>
    <row r="71">
      <c r="A71" s="304"/>
      <c r="B71" s="304"/>
      <c r="C71" s="304"/>
      <c r="D71" s="304"/>
      <c r="E71" s="304"/>
      <c r="F71" s="304"/>
      <c r="G71" s="304"/>
      <c r="H71" s="304"/>
      <c r="I71" s="304"/>
      <c r="J71" s="304"/>
      <c r="K71" s="304"/>
      <c r="L71" s="304"/>
      <c r="M71" s="304"/>
      <c r="N71" s="304"/>
      <c r="O71" s="304"/>
      <c r="P71" s="304"/>
      <c r="Q71" s="304"/>
      <c r="R71" s="304"/>
      <c r="S71" s="304"/>
      <c r="T71" s="304"/>
    </row>
    <row r="72">
      <c r="A72" s="304"/>
      <c r="B72" s="304"/>
      <c r="C72" s="304"/>
      <c r="D72" s="304"/>
      <c r="E72" s="304"/>
      <c r="F72" s="304"/>
      <c r="G72" s="304"/>
      <c r="H72" s="304"/>
      <c r="I72" s="304"/>
      <c r="J72" s="304"/>
      <c r="K72" s="304"/>
      <c r="L72" s="304"/>
      <c r="M72" s="304"/>
      <c r="N72" s="304"/>
      <c r="O72" s="304"/>
      <c r="P72" s="304"/>
      <c r="Q72" s="304"/>
      <c r="R72" s="304"/>
      <c r="S72" s="304"/>
      <c r="T72" s="304"/>
    </row>
    <row r="73">
      <c r="A73" s="304"/>
      <c r="B73" s="304"/>
      <c r="C73" s="304"/>
      <c r="D73" s="304"/>
      <c r="E73" s="304"/>
      <c r="F73" s="304"/>
      <c r="G73" s="304"/>
      <c r="H73" s="304"/>
      <c r="I73" s="304"/>
      <c r="J73" s="304"/>
      <c r="K73" s="304"/>
      <c r="L73" s="304"/>
      <c r="M73" s="304"/>
      <c r="N73" s="304"/>
      <c r="O73" s="304"/>
      <c r="P73" s="304"/>
      <c r="Q73" s="304"/>
      <c r="R73" s="304"/>
      <c r="S73" s="304"/>
      <c r="T73" s="304"/>
    </row>
    <row r="74">
      <c r="A74" s="304"/>
      <c r="B74" s="304"/>
      <c r="C74" s="304"/>
      <c r="D74" s="304"/>
      <c r="E74" s="304"/>
      <c r="F74" s="304"/>
      <c r="G74" s="304"/>
      <c r="H74" s="304"/>
      <c r="I74" s="304"/>
      <c r="J74" s="304"/>
      <c r="K74" s="304"/>
      <c r="L74" s="304"/>
      <c r="M74" s="304"/>
      <c r="N74" s="304"/>
      <c r="O74" s="304"/>
      <c r="P74" s="304"/>
      <c r="Q74" s="304"/>
      <c r="R74" s="304"/>
      <c r="S74" s="304"/>
      <c r="T74" s="304"/>
    </row>
    <row r="75">
      <c r="A75" s="304"/>
      <c r="B75" s="304"/>
      <c r="C75" s="304"/>
      <c r="D75" s="304"/>
      <c r="E75" s="304"/>
      <c r="F75" s="304"/>
      <c r="G75" s="304"/>
      <c r="H75" s="304"/>
      <c r="I75" s="304"/>
      <c r="J75" s="304"/>
      <c r="K75" s="304"/>
      <c r="L75" s="304"/>
      <c r="M75" s="304"/>
      <c r="N75" s="304"/>
      <c r="O75" s="304"/>
      <c r="P75" s="304"/>
      <c r="Q75" s="304"/>
      <c r="R75" s="304"/>
      <c r="S75" s="304"/>
      <c r="T75" s="304"/>
    </row>
    <row r="76">
      <c r="A76" s="304"/>
      <c r="B76" s="304"/>
      <c r="C76" s="304"/>
      <c r="D76" s="304"/>
      <c r="E76" s="304"/>
      <c r="F76" s="304"/>
      <c r="G76" s="304"/>
      <c r="H76" s="304"/>
      <c r="I76" s="304"/>
      <c r="J76" s="304"/>
      <c r="K76" s="304"/>
      <c r="L76" s="304"/>
      <c r="M76" s="304"/>
      <c r="N76" s="304"/>
      <c r="O76" s="304"/>
      <c r="P76" s="304"/>
      <c r="Q76" s="304"/>
      <c r="R76" s="304"/>
      <c r="S76" s="304"/>
      <c r="T76" s="304"/>
    </row>
    <row r="77">
      <c r="A77" s="304"/>
      <c r="B77" s="304"/>
      <c r="C77" s="304"/>
      <c r="D77" s="304"/>
      <c r="E77" s="304"/>
      <c r="F77" s="304"/>
      <c r="G77" s="304"/>
      <c r="H77" s="304"/>
      <c r="I77" s="304"/>
      <c r="J77" s="304"/>
      <c r="K77" s="304"/>
      <c r="L77" s="304"/>
      <c r="M77" s="304"/>
      <c r="N77" s="304"/>
      <c r="O77" s="304"/>
      <c r="P77" s="304"/>
      <c r="Q77" s="304"/>
      <c r="R77" s="304"/>
      <c r="S77" s="304"/>
      <c r="T77" s="304"/>
    </row>
    <row r="78">
      <c r="A78" s="304"/>
      <c r="B78" s="304"/>
      <c r="C78" s="304"/>
      <c r="D78" s="304"/>
      <c r="E78" s="304"/>
      <c r="F78" s="304"/>
      <c r="G78" s="304"/>
      <c r="H78" s="304"/>
      <c r="I78" s="304"/>
      <c r="J78" s="304"/>
      <c r="K78" s="304"/>
      <c r="L78" s="304"/>
      <c r="M78" s="304"/>
      <c r="N78" s="304"/>
      <c r="O78" s="304"/>
      <c r="P78" s="304"/>
      <c r="Q78" s="304"/>
      <c r="R78" s="304"/>
      <c r="S78" s="304"/>
      <c r="T78" s="304"/>
    </row>
    <row r="79">
      <c r="A79" s="304"/>
      <c r="B79" s="304"/>
      <c r="C79" s="304"/>
      <c r="D79" s="304"/>
      <c r="E79" s="304"/>
      <c r="F79" s="304"/>
      <c r="G79" s="304"/>
      <c r="H79" s="304"/>
      <c r="I79" s="304"/>
      <c r="J79" s="304"/>
      <c r="K79" s="304"/>
      <c r="L79" s="304"/>
      <c r="M79" s="304"/>
      <c r="N79" s="304"/>
      <c r="O79" s="304"/>
      <c r="P79" s="304"/>
      <c r="Q79" s="304"/>
      <c r="R79" s="304"/>
      <c r="S79" s="304"/>
      <c r="T79" s="304"/>
    </row>
    <row r="80">
      <c r="A80" s="304"/>
      <c r="B80" s="304"/>
      <c r="C80" s="304"/>
      <c r="D80" s="304"/>
      <c r="E80" s="304"/>
      <c r="F80" s="304"/>
      <c r="G80" s="304"/>
      <c r="H80" s="304"/>
      <c r="I80" s="304"/>
      <c r="J80" s="304"/>
      <c r="K80" s="304"/>
      <c r="L80" s="304"/>
      <c r="M80" s="304"/>
      <c r="N80" s="304"/>
      <c r="O80" s="304"/>
      <c r="P80" s="304"/>
      <c r="Q80" s="304"/>
      <c r="R80" s="304"/>
      <c r="S80" s="304"/>
      <c r="T80" s="304"/>
    </row>
    <row r="81">
      <c r="A81" s="304"/>
      <c r="B81" s="304"/>
      <c r="C81" s="304"/>
      <c r="D81" s="304"/>
      <c r="E81" s="304"/>
      <c r="F81" s="304"/>
      <c r="G81" s="304"/>
      <c r="H81" s="304"/>
      <c r="I81" s="304"/>
      <c r="J81" s="304"/>
      <c r="K81" s="304"/>
      <c r="L81" s="304"/>
      <c r="M81" s="304"/>
      <c r="N81" s="304"/>
      <c r="O81" s="304"/>
      <c r="P81" s="304"/>
      <c r="Q81" s="304"/>
      <c r="R81" s="304"/>
      <c r="S81" s="304"/>
      <c r="T81" s="304"/>
    </row>
    <row r="82">
      <c r="A82" s="304"/>
      <c r="B82" s="304"/>
      <c r="C82" s="304"/>
      <c r="D82" s="304"/>
      <c r="E82" s="304"/>
      <c r="F82" s="304"/>
      <c r="G82" s="304"/>
      <c r="H82" s="304"/>
      <c r="I82" s="304"/>
      <c r="J82" s="304"/>
      <c r="K82" s="304"/>
      <c r="L82" s="304"/>
      <c r="M82" s="304"/>
      <c r="N82" s="304"/>
      <c r="O82" s="304"/>
      <c r="P82" s="304"/>
      <c r="Q82" s="304"/>
      <c r="R82" s="304"/>
      <c r="S82" s="304"/>
      <c r="T82" s="304"/>
    </row>
    <row r="83">
      <c r="A83" s="304"/>
      <c r="B83" s="304"/>
      <c r="C83" s="304"/>
      <c r="D83" s="304"/>
      <c r="E83" s="304"/>
      <c r="F83" s="304"/>
      <c r="G83" s="304"/>
      <c r="H83" s="304"/>
      <c r="I83" s="304"/>
      <c r="J83" s="304"/>
      <c r="K83" s="304"/>
      <c r="L83" s="304"/>
      <c r="M83" s="304"/>
      <c r="N83" s="304"/>
      <c r="O83" s="304"/>
      <c r="P83" s="304"/>
      <c r="Q83" s="304"/>
      <c r="R83" s="304"/>
      <c r="S83" s="304"/>
      <c r="T83" s="304"/>
    </row>
    <row r="84">
      <c r="A84" s="304"/>
      <c r="B84" s="304"/>
      <c r="C84" s="304"/>
      <c r="D84" s="304"/>
      <c r="E84" s="304"/>
      <c r="F84" s="304"/>
      <c r="G84" s="304"/>
      <c r="H84" s="304"/>
      <c r="I84" s="304"/>
      <c r="J84" s="304"/>
      <c r="K84" s="304"/>
      <c r="L84" s="304"/>
      <c r="M84" s="304"/>
      <c r="N84" s="304"/>
      <c r="O84" s="304"/>
      <c r="P84" s="304"/>
      <c r="Q84" s="304"/>
      <c r="R84" s="304"/>
      <c r="S84" s="304"/>
      <c r="T84" s="304"/>
    </row>
    <row r="85">
      <c r="A85" s="304"/>
      <c r="B85" s="304"/>
      <c r="C85" s="304"/>
      <c r="D85" s="304"/>
      <c r="E85" s="304"/>
      <c r="F85" s="304"/>
      <c r="G85" s="304"/>
      <c r="H85" s="304"/>
      <c r="I85" s="304"/>
      <c r="J85" s="304"/>
      <c r="K85" s="304"/>
      <c r="L85" s="304"/>
      <c r="M85" s="304"/>
      <c r="N85" s="304"/>
      <c r="O85" s="304"/>
      <c r="P85" s="304"/>
      <c r="Q85" s="304"/>
      <c r="R85" s="304"/>
      <c r="S85" s="304"/>
      <c r="T85" s="304"/>
    </row>
    <row r="86">
      <c r="A86" s="304"/>
      <c r="B86" s="304"/>
      <c r="C86" s="304"/>
      <c r="D86" s="304"/>
      <c r="E86" s="304"/>
      <c r="F86" s="304"/>
      <c r="G86" s="304"/>
      <c r="H86" s="304"/>
      <c r="I86" s="304"/>
      <c r="J86" s="304"/>
      <c r="K86" s="304"/>
      <c r="L86" s="304"/>
      <c r="M86" s="304"/>
      <c r="N86" s="304"/>
      <c r="O86" s="304"/>
      <c r="P86" s="304"/>
      <c r="Q86" s="304"/>
      <c r="R86" s="304"/>
      <c r="S86" s="304"/>
      <c r="T86" s="304"/>
    </row>
    <row r="87">
      <c r="A87" s="304"/>
      <c r="B87" s="304"/>
      <c r="C87" s="304"/>
      <c r="D87" s="304"/>
      <c r="E87" s="304"/>
      <c r="F87" s="304"/>
      <c r="G87" s="304"/>
      <c r="H87" s="304"/>
      <c r="I87" s="304"/>
      <c r="J87" s="304"/>
      <c r="K87" s="304"/>
      <c r="L87" s="304"/>
      <c r="M87" s="304"/>
      <c r="N87" s="304"/>
      <c r="O87" s="304"/>
      <c r="P87" s="304"/>
      <c r="Q87" s="304"/>
      <c r="R87" s="304"/>
      <c r="S87" s="304"/>
      <c r="T87" s="304"/>
    </row>
    <row r="88">
      <c r="A88" s="304"/>
      <c r="B88" s="304"/>
      <c r="C88" s="304"/>
      <c r="D88" s="304"/>
      <c r="E88" s="304"/>
      <c r="F88" s="304"/>
      <c r="G88" s="304"/>
      <c r="H88" s="304"/>
      <c r="I88" s="304"/>
      <c r="J88" s="304"/>
      <c r="K88" s="304"/>
      <c r="L88" s="304"/>
      <c r="M88" s="304"/>
      <c r="N88" s="304"/>
      <c r="O88" s="304"/>
      <c r="P88" s="304"/>
      <c r="Q88" s="304"/>
      <c r="R88" s="304"/>
      <c r="S88" s="304"/>
      <c r="T88" s="304"/>
    </row>
    <row r="89">
      <c r="A89" s="304"/>
      <c r="B89" s="304"/>
      <c r="C89" s="304"/>
      <c r="D89" s="304"/>
      <c r="E89" s="304"/>
      <c r="F89" s="304"/>
      <c r="G89" s="304"/>
      <c r="H89" s="304"/>
      <c r="I89" s="304"/>
      <c r="J89" s="304"/>
      <c r="K89" s="304"/>
      <c r="L89" s="304"/>
      <c r="M89" s="304"/>
      <c r="N89" s="304"/>
      <c r="O89" s="304"/>
      <c r="P89" s="304"/>
      <c r="Q89" s="304"/>
      <c r="R89" s="304"/>
      <c r="S89" s="304"/>
      <c r="T89" s="304"/>
    </row>
    <row r="90">
      <c r="A90" s="304"/>
      <c r="B90" s="304"/>
      <c r="C90" s="304"/>
      <c r="D90" s="304"/>
      <c r="E90" s="304"/>
      <c r="F90" s="304"/>
      <c r="G90" s="304"/>
      <c r="H90" s="304"/>
      <c r="I90" s="304"/>
      <c r="J90" s="304"/>
      <c r="K90" s="304"/>
      <c r="L90" s="304"/>
      <c r="M90" s="304"/>
      <c r="N90" s="304"/>
      <c r="O90" s="304"/>
      <c r="P90" s="304"/>
      <c r="Q90" s="304"/>
      <c r="R90" s="304"/>
      <c r="S90" s="304"/>
      <c r="T90" s="304"/>
    </row>
    <row r="91">
      <c r="A91" s="304"/>
      <c r="B91" s="304"/>
      <c r="C91" s="304"/>
      <c r="D91" s="304"/>
      <c r="E91" s="304"/>
      <c r="F91" s="304"/>
      <c r="G91" s="304"/>
      <c r="H91" s="304"/>
      <c r="I91" s="304"/>
      <c r="J91" s="304"/>
      <c r="K91" s="304"/>
      <c r="L91" s="304"/>
      <c r="M91" s="304"/>
      <c r="N91" s="304"/>
      <c r="O91" s="304"/>
      <c r="P91" s="304"/>
      <c r="Q91" s="304"/>
      <c r="R91" s="304"/>
      <c r="S91" s="304"/>
      <c r="T91" s="304"/>
    </row>
    <row r="92">
      <c r="A92" s="304"/>
      <c r="B92" s="304"/>
      <c r="C92" s="304"/>
      <c r="D92" s="304"/>
      <c r="E92" s="304"/>
      <c r="F92" s="304"/>
      <c r="G92" s="304"/>
      <c r="H92" s="304"/>
      <c r="I92" s="304"/>
      <c r="J92" s="304"/>
      <c r="K92" s="304"/>
      <c r="L92" s="304"/>
      <c r="M92" s="304"/>
      <c r="N92" s="304"/>
      <c r="O92" s="304"/>
      <c r="P92" s="304"/>
      <c r="Q92" s="304"/>
      <c r="R92" s="304"/>
      <c r="S92" s="304"/>
      <c r="T92" s="304"/>
    </row>
    <row r="93">
      <c r="A93" s="304"/>
      <c r="B93" s="304"/>
      <c r="C93" s="304"/>
      <c r="D93" s="304"/>
      <c r="E93" s="304"/>
      <c r="F93" s="304"/>
      <c r="G93" s="304"/>
      <c r="H93" s="304"/>
      <c r="I93" s="304"/>
      <c r="J93" s="304"/>
      <c r="K93" s="304"/>
      <c r="L93" s="304"/>
      <c r="M93" s="304"/>
      <c r="N93" s="304"/>
      <c r="O93" s="304"/>
      <c r="P93" s="304"/>
      <c r="Q93" s="304"/>
      <c r="R93" s="304"/>
      <c r="S93" s="304"/>
      <c r="T93" s="304"/>
    </row>
    <row r="94">
      <c r="A94" s="304"/>
      <c r="B94" s="304"/>
      <c r="C94" s="304"/>
      <c r="D94" s="304"/>
      <c r="E94" s="304"/>
      <c r="F94" s="304"/>
      <c r="G94" s="304"/>
      <c r="H94" s="304"/>
      <c r="I94" s="304"/>
      <c r="J94" s="304"/>
      <c r="K94" s="304"/>
      <c r="L94" s="304"/>
      <c r="M94" s="304"/>
      <c r="N94" s="304"/>
      <c r="O94" s="304"/>
      <c r="P94" s="304"/>
      <c r="Q94" s="304"/>
      <c r="R94" s="304"/>
      <c r="S94" s="304"/>
      <c r="T94" s="304"/>
    </row>
    <row r="95">
      <c r="A95" s="304"/>
      <c r="B95" s="304"/>
      <c r="C95" s="304"/>
      <c r="D95" s="304"/>
      <c r="E95" s="304"/>
      <c r="F95" s="304"/>
      <c r="G95" s="304"/>
      <c r="H95" s="304"/>
      <c r="I95" s="304"/>
      <c r="J95" s="304"/>
      <c r="K95" s="304"/>
      <c r="L95" s="304"/>
      <c r="M95" s="304"/>
      <c r="N95" s="304"/>
      <c r="O95" s="304"/>
      <c r="P95" s="304"/>
      <c r="Q95" s="304"/>
      <c r="R95" s="304"/>
      <c r="S95" s="304"/>
      <c r="T95" s="304"/>
    </row>
    <row r="96">
      <c r="A96" s="304"/>
      <c r="B96" s="304"/>
      <c r="C96" s="304"/>
      <c r="D96" s="304"/>
      <c r="E96" s="304"/>
      <c r="F96" s="304"/>
      <c r="G96" s="304"/>
      <c r="H96" s="304"/>
      <c r="I96" s="304"/>
      <c r="J96" s="304"/>
      <c r="K96" s="304"/>
      <c r="L96" s="304"/>
      <c r="M96" s="304"/>
      <c r="N96" s="304"/>
      <c r="O96" s="304"/>
      <c r="P96" s="304"/>
      <c r="Q96" s="304"/>
      <c r="R96" s="304"/>
      <c r="S96" s="304"/>
      <c r="T96" s="304"/>
    </row>
    <row r="97">
      <c r="A97" s="304"/>
      <c r="B97" s="304"/>
      <c r="C97" s="304"/>
      <c r="D97" s="304"/>
      <c r="E97" s="304"/>
      <c r="F97" s="304"/>
      <c r="G97" s="304"/>
      <c r="H97" s="304"/>
      <c r="I97" s="304"/>
      <c r="J97" s="304"/>
      <c r="K97" s="304"/>
      <c r="L97" s="304"/>
      <c r="M97" s="304"/>
      <c r="N97" s="304"/>
      <c r="O97" s="304"/>
      <c r="P97" s="304"/>
      <c r="Q97" s="304"/>
      <c r="R97" s="304"/>
      <c r="S97" s="304"/>
      <c r="T97" s="304"/>
    </row>
    <row r="98">
      <c r="A98" s="304"/>
      <c r="B98" s="304"/>
      <c r="C98" s="304"/>
      <c r="D98" s="304"/>
      <c r="E98" s="304"/>
      <c r="F98" s="304"/>
      <c r="G98" s="304"/>
      <c r="H98" s="304"/>
      <c r="I98" s="304"/>
      <c r="J98" s="304"/>
      <c r="K98" s="304"/>
      <c r="L98" s="304"/>
      <c r="M98" s="304"/>
      <c r="N98" s="304"/>
      <c r="O98" s="304"/>
      <c r="P98" s="304"/>
      <c r="Q98" s="304"/>
      <c r="R98" s="304"/>
      <c r="S98" s="304"/>
      <c r="T98" s="304"/>
    </row>
    <row r="99">
      <c r="A99" s="304"/>
      <c r="B99" s="304"/>
      <c r="C99" s="304"/>
      <c r="D99" s="304"/>
      <c r="E99" s="304"/>
      <c r="F99" s="304"/>
      <c r="G99" s="304"/>
      <c r="H99" s="304"/>
      <c r="I99" s="304"/>
      <c r="J99" s="304"/>
      <c r="K99" s="304"/>
      <c r="L99" s="304"/>
      <c r="M99" s="304"/>
      <c r="N99" s="304"/>
      <c r="O99" s="304"/>
      <c r="P99" s="304"/>
      <c r="Q99" s="304"/>
      <c r="R99" s="304"/>
      <c r="S99" s="304"/>
      <c r="T99" s="304"/>
    </row>
    <row r="100">
      <c r="A100" s="304"/>
      <c r="B100" s="304"/>
      <c r="C100" s="304"/>
      <c r="D100" s="304"/>
      <c r="E100" s="304"/>
      <c r="F100" s="304"/>
      <c r="G100" s="304"/>
      <c r="H100" s="304"/>
      <c r="I100" s="304"/>
      <c r="J100" s="304"/>
      <c r="K100" s="304"/>
      <c r="L100" s="304"/>
      <c r="M100" s="304"/>
      <c r="N100" s="304"/>
      <c r="O100" s="304"/>
      <c r="P100" s="304"/>
      <c r="Q100" s="304"/>
      <c r="R100" s="304"/>
      <c r="S100" s="304"/>
      <c r="T100" s="304"/>
    </row>
    <row r="101">
      <c r="A101" s="304"/>
      <c r="B101" s="304"/>
      <c r="C101" s="304"/>
      <c r="D101" s="304"/>
      <c r="E101" s="304"/>
      <c r="F101" s="304"/>
      <c r="G101" s="304"/>
      <c r="H101" s="304"/>
      <c r="I101" s="304"/>
      <c r="J101" s="304"/>
      <c r="K101" s="304"/>
      <c r="L101" s="304"/>
      <c r="M101" s="304"/>
      <c r="N101" s="304"/>
      <c r="O101" s="304"/>
      <c r="P101" s="304"/>
      <c r="Q101" s="304"/>
      <c r="R101" s="304"/>
      <c r="S101" s="304"/>
      <c r="T101" s="304"/>
    </row>
    <row r="102">
      <c r="A102" s="304"/>
      <c r="B102" s="304"/>
      <c r="C102" s="304"/>
      <c r="D102" s="304"/>
      <c r="E102" s="304"/>
      <c r="F102" s="304"/>
      <c r="G102" s="304"/>
      <c r="H102" s="304"/>
      <c r="I102" s="304"/>
      <c r="J102" s="304"/>
      <c r="K102" s="304"/>
      <c r="L102" s="304"/>
      <c r="M102" s="304"/>
      <c r="N102" s="304"/>
      <c r="O102" s="304"/>
      <c r="P102" s="304"/>
      <c r="Q102" s="304"/>
      <c r="R102" s="304"/>
      <c r="S102" s="304"/>
      <c r="T102" s="304"/>
    </row>
    <row r="103">
      <c r="A103" s="304"/>
      <c r="B103" s="304"/>
      <c r="C103" s="304"/>
      <c r="D103" s="304"/>
      <c r="E103" s="304"/>
      <c r="F103" s="304"/>
      <c r="G103" s="304"/>
      <c r="H103" s="304"/>
      <c r="I103" s="304"/>
      <c r="J103" s="304"/>
      <c r="K103" s="304"/>
      <c r="L103" s="304"/>
      <c r="M103" s="304"/>
      <c r="N103" s="304"/>
      <c r="O103" s="304"/>
      <c r="P103" s="304"/>
      <c r="Q103" s="304"/>
      <c r="R103" s="304"/>
      <c r="S103" s="304"/>
      <c r="T103" s="304"/>
    </row>
    <row r="104">
      <c r="A104" s="304"/>
      <c r="B104" s="304"/>
      <c r="C104" s="304"/>
      <c r="D104" s="304"/>
      <c r="E104" s="304"/>
      <c r="F104" s="304"/>
      <c r="G104" s="304"/>
      <c r="H104" s="304"/>
      <c r="I104" s="304"/>
      <c r="J104" s="304"/>
      <c r="K104" s="304"/>
      <c r="L104" s="304"/>
      <c r="M104" s="304"/>
      <c r="N104" s="304"/>
      <c r="O104" s="304"/>
      <c r="P104" s="304"/>
      <c r="Q104" s="304"/>
      <c r="R104" s="304"/>
      <c r="S104" s="304"/>
      <c r="T104" s="304"/>
    </row>
    <row r="105">
      <c r="A105" s="304"/>
      <c r="B105" s="304"/>
      <c r="C105" s="304"/>
      <c r="D105" s="304"/>
      <c r="E105" s="304"/>
      <c r="F105" s="304"/>
      <c r="G105" s="304"/>
      <c r="H105" s="304"/>
      <c r="I105" s="304"/>
      <c r="J105" s="304"/>
      <c r="K105" s="304"/>
      <c r="L105" s="304"/>
      <c r="M105" s="304"/>
      <c r="N105" s="304"/>
      <c r="O105" s="304"/>
      <c r="P105" s="304"/>
      <c r="Q105" s="304"/>
      <c r="R105" s="304"/>
      <c r="S105" s="304"/>
      <c r="T105" s="304"/>
    </row>
    <row r="106">
      <c r="A106" s="304"/>
      <c r="B106" s="304"/>
      <c r="C106" s="304"/>
      <c r="D106" s="304"/>
      <c r="E106" s="304"/>
      <c r="F106" s="304"/>
      <c r="G106" s="304"/>
      <c r="H106" s="304"/>
      <c r="I106" s="304"/>
      <c r="J106" s="304"/>
      <c r="K106" s="304"/>
      <c r="L106" s="304"/>
      <c r="M106" s="304"/>
      <c r="N106" s="304"/>
      <c r="O106" s="304"/>
      <c r="P106" s="304"/>
      <c r="Q106" s="304"/>
      <c r="R106" s="304"/>
      <c r="S106" s="304"/>
      <c r="T106" s="304"/>
    </row>
    <row r="107">
      <c r="A107" s="304"/>
      <c r="B107" s="304"/>
      <c r="C107" s="304"/>
      <c r="D107" s="304"/>
      <c r="E107" s="304"/>
      <c r="F107" s="304"/>
      <c r="G107" s="304"/>
      <c r="H107" s="304"/>
      <c r="I107" s="304"/>
      <c r="J107" s="304"/>
      <c r="K107" s="304"/>
      <c r="L107" s="304"/>
      <c r="M107" s="304"/>
      <c r="N107" s="304"/>
      <c r="O107" s="304"/>
      <c r="P107" s="304"/>
      <c r="Q107" s="304"/>
      <c r="R107" s="304"/>
      <c r="S107" s="304"/>
      <c r="T107" s="304"/>
    </row>
    <row r="108">
      <c r="A108" s="304"/>
      <c r="B108" s="304"/>
      <c r="C108" s="304"/>
      <c r="D108" s="304"/>
      <c r="E108" s="304"/>
      <c r="F108" s="304"/>
      <c r="G108" s="304"/>
      <c r="H108" s="304"/>
      <c r="I108" s="304"/>
      <c r="J108" s="304"/>
      <c r="K108" s="304"/>
      <c r="L108" s="304"/>
      <c r="M108" s="304"/>
      <c r="N108" s="304"/>
      <c r="O108" s="304"/>
      <c r="P108" s="304"/>
      <c r="Q108" s="304"/>
      <c r="R108" s="304"/>
      <c r="S108" s="304"/>
      <c r="T108" s="304"/>
    </row>
    <row r="109">
      <c r="A109" s="304"/>
      <c r="B109" s="304"/>
      <c r="C109" s="304"/>
      <c r="D109" s="304"/>
      <c r="E109" s="304"/>
      <c r="F109" s="304"/>
      <c r="G109" s="304"/>
      <c r="H109" s="304"/>
      <c r="I109" s="304"/>
      <c r="J109" s="304"/>
      <c r="K109" s="304"/>
      <c r="L109" s="304"/>
      <c r="M109" s="304"/>
      <c r="N109" s="304"/>
      <c r="O109" s="304"/>
      <c r="P109" s="304"/>
      <c r="Q109" s="304"/>
      <c r="R109" s="304"/>
      <c r="S109" s="304"/>
      <c r="T109" s="304"/>
    </row>
    <row r="110">
      <c r="A110" s="304"/>
      <c r="B110" s="304"/>
      <c r="C110" s="304"/>
      <c r="D110" s="304"/>
      <c r="E110" s="304"/>
      <c r="F110" s="304"/>
      <c r="G110" s="304"/>
      <c r="H110" s="304"/>
      <c r="I110" s="304"/>
      <c r="J110" s="304"/>
      <c r="K110" s="304"/>
      <c r="L110" s="304"/>
      <c r="M110" s="304"/>
      <c r="N110" s="304"/>
      <c r="O110" s="304"/>
      <c r="P110" s="304"/>
      <c r="Q110" s="304"/>
      <c r="R110" s="304"/>
      <c r="S110" s="304"/>
      <c r="T110" s="304"/>
    </row>
    <row r="111">
      <c r="A111" s="304"/>
      <c r="B111" s="304"/>
      <c r="C111" s="304"/>
      <c r="D111" s="304"/>
      <c r="E111" s="304"/>
      <c r="F111" s="304"/>
      <c r="G111" s="304"/>
      <c r="H111" s="304"/>
      <c r="I111" s="304"/>
      <c r="J111" s="304"/>
      <c r="K111" s="304"/>
      <c r="L111" s="304"/>
      <c r="M111" s="304"/>
      <c r="N111" s="304"/>
      <c r="O111" s="304"/>
      <c r="P111" s="304"/>
      <c r="Q111" s="304"/>
      <c r="R111" s="304"/>
      <c r="S111" s="304"/>
      <c r="T111" s="304"/>
    </row>
    <row r="112">
      <c r="A112" s="304"/>
      <c r="B112" s="304"/>
      <c r="C112" s="304"/>
      <c r="D112" s="304"/>
      <c r="E112" s="304"/>
      <c r="F112" s="304"/>
      <c r="G112" s="304"/>
      <c r="H112" s="304"/>
      <c r="I112" s="304"/>
      <c r="J112" s="304"/>
      <c r="K112" s="304"/>
      <c r="L112" s="304"/>
      <c r="M112" s="304"/>
      <c r="N112" s="304"/>
      <c r="O112" s="304"/>
      <c r="P112" s="304"/>
      <c r="Q112" s="304"/>
      <c r="R112" s="304"/>
      <c r="S112" s="304"/>
      <c r="T112" s="304"/>
    </row>
    <row r="113">
      <c r="A113" s="304"/>
      <c r="B113" s="304"/>
      <c r="C113" s="304"/>
      <c r="D113" s="304"/>
      <c r="E113" s="304"/>
      <c r="F113" s="304"/>
      <c r="G113" s="304"/>
      <c r="H113" s="304"/>
      <c r="I113" s="304"/>
      <c r="J113" s="304"/>
      <c r="K113" s="304"/>
      <c r="L113" s="304"/>
      <c r="M113" s="304"/>
      <c r="N113" s="304"/>
      <c r="O113" s="304"/>
      <c r="P113" s="304"/>
      <c r="Q113" s="304"/>
      <c r="R113" s="304"/>
      <c r="S113" s="304"/>
      <c r="T113" s="304"/>
    </row>
    <row r="114">
      <c r="A114" s="304"/>
      <c r="B114" s="304"/>
      <c r="C114" s="304"/>
      <c r="D114" s="304"/>
      <c r="E114" s="304"/>
      <c r="F114" s="304"/>
      <c r="G114" s="304"/>
      <c r="H114" s="304"/>
      <c r="I114" s="304"/>
      <c r="J114" s="304"/>
      <c r="K114" s="304"/>
      <c r="L114" s="304"/>
      <c r="M114" s="304"/>
      <c r="N114" s="304"/>
      <c r="O114" s="304"/>
      <c r="P114" s="304"/>
      <c r="Q114" s="304"/>
      <c r="R114" s="304"/>
      <c r="S114" s="304"/>
      <c r="T114" s="304"/>
    </row>
    <row r="115">
      <c r="A115" s="304"/>
      <c r="B115" s="304"/>
      <c r="C115" s="304"/>
      <c r="D115" s="304"/>
      <c r="E115" s="304"/>
      <c r="F115" s="304"/>
      <c r="G115" s="304"/>
      <c r="H115" s="304"/>
      <c r="I115" s="304"/>
      <c r="J115" s="304"/>
      <c r="K115" s="304"/>
      <c r="L115" s="304"/>
      <c r="M115" s="304"/>
      <c r="N115" s="304"/>
      <c r="O115" s="304"/>
      <c r="P115" s="304"/>
      <c r="Q115" s="304"/>
      <c r="R115" s="304"/>
      <c r="S115" s="304"/>
      <c r="T115" s="304"/>
    </row>
    <row r="116">
      <c r="A116" s="304"/>
      <c r="B116" s="304"/>
      <c r="C116" s="304"/>
      <c r="D116" s="304"/>
      <c r="E116" s="304"/>
      <c r="F116" s="304"/>
      <c r="G116" s="304"/>
      <c r="H116" s="304"/>
      <c r="I116" s="304"/>
      <c r="J116" s="304"/>
      <c r="K116" s="304"/>
      <c r="L116" s="304"/>
      <c r="M116" s="304"/>
      <c r="N116" s="304"/>
      <c r="O116" s="304"/>
      <c r="P116" s="304"/>
      <c r="Q116" s="304"/>
      <c r="R116" s="304"/>
      <c r="S116" s="304"/>
      <c r="T116" s="304"/>
    </row>
    <row r="117">
      <c r="A117" s="304"/>
      <c r="B117" s="304"/>
      <c r="C117" s="304"/>
      <c r="D117" s="304"/>
      <c r="E117" s="304"/>
      <c r="F117" s="304"/>
      <c r="G117" s="304"/>
      <c r="H117" s="304"/>
      <c r="I117" s="304"/>
      <c r="J117" s="304"/>
      <c r="K117" s="304"/>
      <c r="L117" s="304"/>
      <c r="M117" s="304"/>
      <c r="N117" s="304"/>
      <c r="O117" s="304"/>
      <c r="P117" s="304"/>
      <c r="Q117" s="304"/>
      <c r="R117" s="304"/>
      <c r="S117" s="304"/>
      <c r="T117" s="304"/>
    </row>
    <row r="118">
      <c r="A118" s="304"/>
      <c r="B118" s="304"/>
      <c r="C118" s="304"/>
      <c r="D118" s="304"/>
      <c r="E118" s="304"/>
      <c r="F118" s="304"/>
      <c r="G118" s="304"/>
      <c r="H118" s="304"/>
      <c r="I118" s="304"/>
      <c r="J118" s="304"/>
      <c r="K118" s="304"/>
      <c r="L118" s="304"/>
      <c r="M118" s="304"/>
      <c r="N118" s="304"/>
      <c r="O118" s="304"/>
      <c r="P118" s="304"/>
      <c r="Q118" s="304"/>
      <c r="R118" s="304"/>
      <c r="S118" s="304"/>
      <c r="T118" s="304"/>
    </row>
    <row r="119">
      <c r="A119" s="304"/>
      <c r="B119" s="304"/>
      <c r="C119" s="304"/>
      <c r="D119" s="304"/>
      <c r="E119" s="304"/>
      <c r="F119" s="304"/>
      <c r="G119" s="304"/>
      <c r="H119" s="304"/>
      <c r="I119" s="304"/>
      <c r="J119" s="304"/>
      <c r="K119" s="304"/>
      <c r="L119" s="304"/>
      <c r="M119" s="304"/>
      <c r="N119" s="304"/>
      <c r="O119" s="304"/>
      <c r="P119" s="304"/>
      <c r="Q119" s="304"/>
      <c r="R119" s="304"/>
      <c r="S119" s="304"/>
      <c r="T119" s="304"/>
    </row>
    <row r="120">
      <c r="A120" s="304"/>
      <c r="B120" s="304"/>
      <c r="C120" s="304"/>
      <c r="D120" s="304"/>
      <c r="E120" s="304"/>
      <c r="F120" s="304"/>
      <c r="G120" s="304"/>
      <c r="H120" s="304"/>
      <c r="I120" s="304"/>
      <c r="J120" s="304"/>
      <c r="K120" s="304"/>
      <c r="L120" s="304"/>
      <c r="M120" s="304"/>
      <c r="N120" s="304"/>
      <c r="O120" s="304"/>
      <c r="P120" s="304"/>
      <c r="Q120" s="304"/>
      <c r="R120" s="304"/>
      <c r="S120" s="304"/>
      <c r="T120" s="304"/>
    </row>
    <row r="121">
      <c r="A121" s="304"/>
      <c r="B121" s="304"/>
      <c r="C121" s="304"/>
      <c r="D121" s="304"/>
      <c r="E121" s="304"/>
      <c r="F121" s="304"/>
      <c r="G121" s="304"/>
      <c r="H121" s="304"/>
      <c r="I121" s="304"/>
      <c r="J121" s="304"/>
      <c r="K121" s="304"/>
      <c r="L121" s="304"/>
      <c r="M121" s="304"/>
      <c r="N121" s="304"/>
      <c r="O121" s="304"/>
      <c r="P121" s="304"/>
      <c r="Q121" s="304"/>
      <c r="R121" s="304"/>
      <c r="S121" s="304"/>
      <c r="T121" s="304"/>
    </row>
    <row r="122">
      <c r="A122" s="304"/>
      <c r="B122" s="304"/>
      <c r="C122" s="304"/>
      <c r="D122" s="304"/>
      <c r="E122" s="304"/>
      <c r="F122" s="304"/>
      <c r="G122" s="304"/>
      <c r="H122" s="304"/>
      <c r="I122" s="304"/>
      <c r="J122" s="304"/>
      <c r="K122" s="304"/>
      <c r="L122" s="304"/>
      <c r="M122" s="304"/>
      <c r="N122" s="304"/>
      <c r="O122" s="304"/>
      <c r="P122" s="304"/>
      <c r="Q122" s="304"/>
      <c r="R122" s="304"/>
      <c r="S122" s="304"/>
      <c r="T122" s="304"/>
    </row>
    <row r="123">
      <c r="A123" s="304"/>
      <c r="B123" s="304"/>
      <c r="C123" s="304"/>
      <c r="D123" s="304"/>
      <c r="E123" s="304"/>
      <c r="F123" s="304"/>
      <c r="G123" s="304"/>
      <c r="H123" s="304"/>
      <c r="I123" s="304"/>
      <c r="J123" s="304"/>
      <c r="K123" s="304"/>
      <c r="L123" s="304"/>
      <c r="M123" s="304"/>
      <c r="N123" s="304"/>
      <c r="O123" s="304"/>
      <c r="P123" s="304"/>
      <c r="Q123" s="304"/>
      <c r="R123" s="304"/>
      <c r="S123" s="304"/>
      <c r="T123" s="304"/>
    </row>
    <row r="124">
      <c r="A124" s="304"/>
      <c r="B124" s="304"/>
      <c r="C124" s="304"/>
      <c r="D124" s="304"/>
      <c r="E124" s="304"/>
      <c r="F124" s="304"/>
      <c r="G124" s="304"/>
      <c r="H124" s="304"/>
      <c r="I124" s="304"/>
      <c r="J124" s="304"/>
      <c r="K124" s="304"/>
      <c r="L124" s="304"/>
      <c r="M124" s="304"/>
      <c r="N124" s="304"/>
      <c r="O124" s="304"/>
      <c r="P124" s="304"/>
      <c r="Q124" s="304"/>
      <c r="R124" s="304"/>
      <c r="S124" s="304"/>
      <c r="T124" s="304"/>
    </row>
    <row r="125">
      <c r="A125" s="304"/>
      <c r="B125" s="304"/>
      <c r="C125" s="304"/>
      <c r="D125" s="304"/>
      <c r="E125" s="304"/>
      <c r="F125" s="304"/>
      <c r="G125" s="304"/>
      <c r="H125" s="304"/>
      <c r="I125" s="304"/>
      <c r="J125" s="304"/>
      <c r="K125" s="304"/>
      <c r="L125" s="304"/>
      <c r="M125" s="304"/>
      <c r="N125" s="304"/>
      <c r="O125" s="304"/>
      <c r="P125" s="304"/>
      <c r="Q125" s="304"/>
      <c r="R125" s="304"/>
      <c r="S125" s="304"/>
      <c r="T125" s="304"/>
    </row>
    <row r="126">
      <c r="A126" s="304"/>
      <c r="B126" s="304"/>
      <c r="C126" s="304"/>
      <c r="D126" s="304"/>
      <c r="E126" s="304"/>
      <c r="F126" s="304"/>
      <c r="G126" s="304"/>
      <c r="H126" s="304"/>
      <c r="I126" s="304"/>
      <c r="J126" s="304"/>
      <c r="K126" s="304"/>
      <c r="L126" s="304"/>
      <c r="M126" s="304"/>
      <c r="N126" s="304"/>
      <c r="O126" s="304"/>
      <c r="P126" s="304"/>
      <c r="Q126" s="304"/>
      <c r="R126" s="304"/>
      <c r="S126" s="304"/>
      <c r="T126" s="304"/>
    </row>
    <row r="127">
      <c r="A127" s="304"/>
      <c r="B127" s="304"/>
      <c r="C127" s="304"/>
      <c r="D127" s="304"/>
      <c r="E127" s="304"/>
      <c r="F127" s="304"/>
      <c r="G127" s="304"/>
      <c r="H127" s="304"/>
      <c r="I127" s="304"/>
      <c r="J127" s="304"/>
      <c r="K127" s="304"/>
      <c r="L127" s="304"/>
      <c r="M127" s="304"/>
      <c r="N127" s="304"/>
      <c r="O127" s="304"/>
      <c r="P127" s="304"/>
      <c r="Q127" s="304"/>
      <c r="R127" s="304"/>
      <c r="S127" s="304"/>
      <c r="T127" s="304"/>
    </row>
    <row r="128">
      <c r="A128" s="304"/>
      <c r="B128" s="304"/>
      <c r="C128" s="304"/>
      <c r="D128" s="304"/>
      <c r="E128" s="304"/>
      <c r="F128" s="304"/>
      <c r="G128" s="304"/>
      <c r="H128" s="304"/>
      <c r="I128" s="304"/>
      <c r="J128" s="304"/>
      <c r="K128" s="304"/>
      <c r="L128" s="304"/>
      <c r="M128" s="304"/>
      <c r="N128" s="304"/>
      <c r="O128" s="304"/>
      <c r="P128" s="304"/>
      <c r="Q128" s="304"/>
      <c r="R128" s="304"/>
      <c r="S128" s="304"/>
      <c r="T128" s="304"/>
    </row>
    <row r="129">
      <c r="A129" s="304"/>
      <c r="B129" s="304"/>
      <c r="C129" s="304"/>
      <c r="D129" s="304"/>
      <c r="E129" s="304"/>
      <c r="F129" s="304"/>
      <c r="G129" s="304"/>
      <c r="H129" s="304"/>
      <c r="I129" s="304"/>
      <c r="J129" s="304"/>
      <c r="K129" s="304"/>
      <c r="L129" s="304"/>
      <c r="M129" s="304"/>
      <c r="N129" s="304"/>
      <c r="O129" s="304"/>
      <c r="P129" s="304"/>
      <c r="Q129" s="304"/>
      <c r="R129" s="304"/>
      <c r="S129" s="304"/>
      <c r="T129" s="304"/>
    </row>
    <row r="130">
      <c r="A130" s="304"/>
      <c r="B130" s="304"/>
      <c r="C130" s="304"/>
      <c r="D130" s="304"/>
      <c r="E130" s="304"/>
      <c r="F130" s="304"/>
      <c r="G130" s="304"/>
      <c r="H130" s="304"/>
      <c r="I130" s="304"/>
      <c r="J130" s="304"/>
      <c r="K130" s="304"/>
      <c r="L130" s="304"/>
      <c r="M130" s="304"/>
      <c r="N130" s="304"/>
      <c r="O130" s="304"/>
      <c r="P130" s="304"/>
      <c r="Q130" s="304"/>
      <c r="R130" s="304"/>
      <c r="S130" s="304"/>
      <c r="T130" s="304"/>
    </row>
    <row r="131">
      <c r="A131" s="304"/>
      <c r="B131" s="304"/>
      <c r="C131" s="304"/>
      <c r="D131" s="304"/>
      <c r="E131" s="304"/>
      <c r="F131" s="304"/>
      <c r="G131" s="304"/>
      <c r="H131" s="304"/>
      <c r="I131" s="304"/>
      <c r="J131" s="304"/>
      <c r="K131" s="304"/>
      <c r="L131" s="304"/>
      <c r="M131" s="304"/>
      <c r="N131" s="304"/>
      <c r="O131" s="304"/>
      <c r="P131" s="304"/>
      <c r="Q131" s="304"/>
      <c r="R131" s="304"/>
      <c r="S131" s="304"/>
      <c r="T131" s="304"/>
    </row>
    <row r="132">
      <c r="A132" s="304"/>
      <c r="B132" s="304"/>
      <c r="C132" s="304"/>
      <c r="D132" s="304"/>
      <c r="E132" s="304"/>
      <c r="F132" s="304"/>
      <c r="G132" s="304"/>
      <c r="H132" s="304"/>
      <c r="I132" s="304"/>
      <c r="J132" s="304"/>
      <c r="K132" s="304"/>
      <c r="L132" s="304"/>
      <c r="M132" s="304"/>
      <c r="N132" s="304"/>
      <c r="O132" s="304"/>
      <c r="P132" s="304"/>
      <c r="Q132" s="304"/>
      <c r="R132" s="304"/>
      <c r="S132" s="304"/>
      <c r="T132" s="304"/>
    </row>
    <row r="133">
      <c r="A133" s="304"/>
      <c r="B133" s="304"/>
      <c r="C133" s="304"/>
      <c r="D133" s="304"/>
      <c r="E133" s="304"/>
      <c r="F133" s="304"/>
      <c r="G133" s="304"/>
      <c r="H133" s="304"/>
      <c r="I133" s="304"/>
      <c r="J133" s="304"/>
      <c r="K133" s="304"/>
      <c r="L133" s="304"/>
      <c r="M133" s="304"/>
      <c r="N133" s="304"/>
      <c r="O133" s="304"/>
      <c r="P133" s="304"/>
      <c r="Q133" s="304"/>
      <c r="R133" s="304"/>
      <c r="S133" s="304"/>
      <c r="T133" s="304"/>
    </row>
    <row r="134">
      <c r="A134" s="304"/>
      <c r="B134" s="304"/>
      <c r="C134" s="304"/>
      <c r="D134" s="304"/>
      <c r="E134" s="304"/>
      <c r="F134" s="304"/>
      <c r="G134" s="304"/>
      <c r="H134" s="304"/>
      <c r="I134" s="304"/>
      <c r="J134" s="304"/>
      <c r="K134" s="304"/>
      <c r="L134" s="304"/>
      <c r="M134" s="304"/>
      <c r="N134" s="304"/>
      <c r="O134" s="304"/>
      <c r="P134" s="304"/>
      <c r="Q134" s="304"/>
      <c r="R134" s="304"/>
      <c r="S134" s="304"/>
      <c r="T134" s="304"/>
    </row>
    <row r="135">
      <c r="A135" s="304"/>
      <c r="B135" s="304"/>
      <c r="C135" s="304"/>
      <c r="D135" s="304"/>
      <c r="E135" s="304"/>
      <c r="F135" s="304"/>
      <c r="G135" s="304"/>
      <c r="H135" s="304"/>
      <c r="I135" s="304"/>
      <c r="J135" s="304"/>
      <c r="K135" s="304"/>
      <c r="L135" s="304"/>
      <c r="M135" s="304"/>
      <c r="N135" s="304"/>
      <c r="O135" s="304"/>
      <c r="P135" s="304"/>
      <c r="Q135" s="304"/>
      <c r="R135" s="304"/>
      <c r="S135" s="304"/>
      <c r="T135" s="304"/>
    </row>
    <row r="136">
      <c r="A136" s="304"/>
      <c r="B136" s="304"/>
      <c r="C136" s="304"/>
      <c r="D136" s="304"/>
      <c r="E136" s="304"/>
      <c r="F136" s="304"/>
      <c r="G136" s="304"/>
      <c r="H136" s="304"/>
      <c r="I136" s="304"/>
      <c r="J136" s="304"/>
      <c r="K136" s="304"/>
      <c r="L136" s="304"/>
      <c r="M136" s="304"/>
      <c r="N136" s="304"/>
      <c r="O136" s="304"/>
      <c r="P136" s="304"/>
      <c r="Q136" s="304"/>
      <c r="R136" s="304"/>
      <c r="S136" s="304"/>
      <c r="T136" s="304"/>
    </row>
    <row r="137">
      <c r="A137" s="304"/>
      <c r="B137" s="304"/>
      <c r="C137" s="304"/>
      <c r="D137" s="304"/>
      <c r="E137" s="304"/>
      <c r="F137" s="304"/>
      <c r="G137" s="304"/>
      <c r="H137" s="304"/>
      <c r="I137" s="304"/>
      <c r="J137" s="304"/>
      <c r="K137" s="304"/>
      <c r="L137" s="304"/>
      <c r="M137" s="304"/>
      <c r="N137" s="304"/>
      <c r="O137" s="304"/>
      <c r="P137" s="304"/>
      <c r="Q137" s="304"/>
      <c r="R137" s="304"/>
      <c r="S137" s="304"/>
      <c r="T137" s="304"/>
    </row>
    <row r="138">
      <c r="A138" s="304"/>
      <c r="B138" s="304"/>
      <c r="C138" s="304"/>
      <c r="D138" s="304"/>
      <c r="E138" s="304"/>
      <c r="F138" s="304"/>
      <c r="G138" s="304"/>
      <c r="H138" s="304"/>
      <c r="I138" s="304"/>
      <c r="J138" s="304"/>
      <c r="K138" s="304"/>
      <c r="L138" s="304"/>
      <c r="M138" s="304"/>
      <c r="N138" s="304"/>
      <c r="O138" s="304"/>
      <c r="P138" s="304"/>
      <c r="Q138" s="304"/>
      <c r="R138" s="304"/>
      <c r="S138" s="304"/>
      <c r="T138" s="304"/>
    </row>
    <row r="139">
      <c r="A139" s="304"/>
      <c r="B139" s="304"/>
      <c r="C139" s="304"/>
      <c r="D139" s="304"/>
      <c r="E139" s="304"/>
      <c r="F139" s="304"/>
      <c r="G139" s="304"/>
      <c r="H139" s="304"/>
      <c r="I139" s="304"/>
      <c r="J139" s="304"/>
      <c r="K139" s="304"/>
      <c r="L139" s="304"/>
      <c r="M139" s="304"/>
      <c r="N139" s="304"/>
      <c r="O139" s="304"/>
      <c r="P139" s="304"/>
      <c r="Q139" s="304"/>
      <c r="R139" s="304"/>
      <c r="S139" s="304"/>
      <c r="T139" s="304"/>
    </row>
    <row r="140">
      <c r="A140" s="304"/>
      <c r="B140" s="304"/>
      <c r="C140" s="304"/>
      <c r="D140" s="304"/>
      <c r="E140" s="304"/>
      <c r="F140" s="304"/>
      <c r="G140" s="304"/>
      <c r="H140" s="304"/>
      <c r="I140" s="304"/>
      <c r="J140" s="304"/>
      <c r="K140" s="304"/>
      <c r="L140" s="304"/>
      <c r="M140" s="304"/>
      <c r="N140" s="304"/>
      <c r="O140" s="304"/>
      <c r="P140" s="304"/>
      <c r="Q140" s="304"/>
      <c r="R140" s="304"/>
      <c r="S140" s="304"/>
      <c r="T140" s="304"/>
    </row>
    <row r="141">
      <c r="A141" s="304"/>
      <c r="B141" s="304"/>
      <c r="C141" s="304"/>
      <c r="D141" s="304"/>
      <c r="E141" s="304"/>
      <c r="F141" s="304"/>
      <c r="G141" s="304"/>
      <c r="H141" s="304"/>
      <c r="I141" s="304"/>
      <c r="J141" s="304"/>
      <c r="K141" s="304"/>
      <c r="L141" s="304"/>
      <c r="M141" s="304"/>
      <c r="N141" s="304"/>
      <c r="O141" s="304"/>
      <c r="P141" s="304"/>
      <c r="Q141" s="304"/>
      <c r="R141" s="304"/>
      <c r="S141" s="304"/>
      <c r="T141" s="304"/>
    </row>
    <row r="142">
      <c r="A142" s="304"/>
      <c r="B142" s="304"/>
      <c r="C142" s="304"/>
      <c r="D142" s="304"/>
      <c r="E142" s="304"/>
      <c r="F142" s="304"/>
      <c r="G142" s="304"/>
      <c r="H142" s="304"/>
      <c r="I142" s="304"/>
      <c r="J142" s="304"/>
      <c r="K142" s="304"/>
      <c r="L142" s="304"/>
      <c r="M142" s="304"/>
      <c r="N142" s="304"/>
      <c r="O142" s="304"/>
      <c r="P142" s="304"/>
      <c r="Q142" s="304"/>
      <c r="R142" s="304"/>
      <c r="S142" s="304"/>
      <c r="T142" s="304"/>
    </row>
    <row r="143">
      <c r="A143" s="304"/>
      <c r="B143" s="304"/>
      <c r="C143" s="304"/>
      <c r="D143" s="304"/>
      <c r="E143" s="304"/>
      <c r="F143" s="304"/>
      <c r="G143" s="304"/>
      <c r="H143" s="304"/>
      <c r="I143" s="304"/>
      <c r="J143" s="304"/>
      <c r="K143" s="304"/>
      <c r="L143" s="304"/>
      <c r="M143" s="304"/>
      <c r="N143" s="304"/>
      <c r="O143" s="304"/>
      <c r="P143" s="304"/>
      <c r="Q143" s="304"/>
      <c r="R143" s="304"/>
      <c r="S143" s="304"/>
      <c r="T143" s="304"/>
    </row>
    <row r="144">
      <c r="A144" s="304"/>
      <c r="B144" s="304"/>
      <c r="C144" s="304"/>
      <c r="D144" s="304"/>
      <c r="E144" s="304"/>
      <c r="F144" s="304"/>
      <c r="G144" s="304"/>
      <c r="H144" s="304"/>
      <c r="I144" s="304"/>
      <c r="J144" s="304"/>
      <c r="K144" s="304"/>
      <c r="L144" s="304"/>
      <c r="M144" s="304"/>
      <c r="N144" s="304"/>
      <c r="O144" s="304"/>
      <c r="P144" s="304"/>
      <c r="Q144" s="304"/>
      <c r="R144" s="304"/>
      <c r="S144" s="304"/>
      <c r="T144" s="304"/>
    </row>
    <row r="145">
      <c r="A145" s="304"/>
      <c r="B145" s="304"/>
      <c r="C145" s="304"/>
      <c r="D145" s="304"/>
      <c r="E145" s="304"/>
      <c r="F145" s="304"/>
      <c r="G145" s="304"/>
      <c r="H145" s="304"/>
      <c r="I145" s="304"/>
      <c r="J145" s="304"/>
      <c r="K145" s="304"/>
      <c r="L145" s="304"/>
      <c r="M145" s="304"/>
      <c r="N145" s="304"/>
      <c r="O145" s="304"/>
      <c r="P145" s="304"/>
      <c r="Q145" s="304"/>
      <c r="R145" s="304"/>
      <c r="S145" s="304"/>
      <c r="T145" s="304"/>
    </row>
    <row r="146">
      <c r="A146" s="304"/>
      <c r="B146" s="304"/>
      <c r="C146" s="304"/>
      <c r="D146" s="304"/>
      <c r="E146" s="304"/>
      <c r="F146" s="304"/>
      <c r="G146" s="304"/>
      <c r="H146" s="304"/>
      <c r="I146" s="304"/>
      <c r="J146" s="304"/>
      <c r="K146" s="304"/>
      <c r="L146" s="304"/>
      <c r="M146" s="304"/>
      <c r="N146" s="304"/>
      <c r="O146" s="304"/>
      <c r="P146" s="304"/>
      <c r="Q146" s="304"/>
      <c r="R146" s="304"/>
      <c r="S146" s="304"/>
      <c r="T146" s="304"/>
    </row>
    <row r="147">
      <c r="A147" s="304"/>
      <c r="B147" s="304"/>
      <c r="C147" s="304"/>
      <c r="D147" s="304"/>
      <c r="E147" s="304"/>
      <c r="F147" s="304"/>
      <c r="G147" s="304"/>
      <c r="H147" s="304"/>
      <c r="I147" s="304"/>
      <c r="J147" s="304"/>
      <c r="K147" s="304"/>
      <c r="L147" s="304"/>
      <c r="M147" s="304"/>
      <c r="N147" s="304"/>
      <c r="O147" s="304"/>
      <c r="P147" s="304"/>
      <c r="Q147" s="304"/>
      <c r="R147" s="304"/>
      <c r="S147" s="304"/>
      <c r="T147" s="304"/>
    </row>
    <row r="148">
      <c r="A148" s="304"/>
      <c r="B148" s="304"/>
      <c r="C148" s="304"/>
      <c r="D148" s="304"/>
      <c r="E148" s="304"/>
      <c r="F148" s="304"/>
      <c r="G148" s="304"/>
      <c r="H148" s="304"/>
      <c r="I148" s="304"/>
      <c r="J148" s="304"/>
      <c r="K148" s="304"/>
      <c r="L148" s="304"/>
      <c r="M148" s="304"/>
      <c r="N148" s="304"/>
      <c r="O148" s="304"/>
      <c r="P148" s="304"/>
      <c r="Q148" s="304"/>
      <c r="R148" s="304"/>
      <c r="S148" s="304"/>
      <c r="T148" s="304"/>
    </row>
    <row r="149">
      <c r="A149" s="304"/>
      <c r="B149" s="304"/>
      <c r="C149" s="304"/>
      <c r="D149" s="304"/>
      <c r="E149" s="304"/>
      <c r="F149" s="304"/>
      <c r="G149" s="304"/>
      <c r="H149" s="304"/>
      <c r="I149" s="304"/>
      <c r="J149" s="304"/>
      <c r="K149" s="304"/>
      <c r="L149" s="304"/>
      <c r="M149" s="304"/>
      <c r="N149" s="304"/>
      <c r="O149" s="304"/>
      <c r="P149" s="304"/>
      <c r="Q149" s="304"/>
      <c r="R149" s="304"/>
      <c r="S149" s="304"/>
      <c r="T149" s="304"/>
    </row>
    <row r="150">
      <c r="A150" s="304"/>
      <c r="B150" s="304"/>
      <c r="C150" s="304"/>
      <c r="D150" s="304"/>
      <c r="E150" s="304"/>
      <c r="F150" s="304"/>
      <c r="G150" s="304"/>
      <c r="H150" s="304"/>
      <c r="I150" s="304"/>
      <c r="J150" s="304"/>
      <c r="K150" s="304"/>
      <c r="L150" s="304"/>
      <c r="M150" s="304"/>
      <c r="N150" s="304"/>
      <c r="O150" s="304"/>
      <c r="P150" s="304"/>
      <c r="Q150" s="304"/>
      <c r="R150" s="304"/>
      <c r="S150" s="304"/>
      <c r="T150" s="304"/>
    </row>
    <row r="151">
      <c r="A151" s="304"/>
      <c r="B151" s="304"/>
      <c r="C151" s="304"/>
      <c r="D151" s="304"/>
      <c r="E151" s="304"/>
      <c r="F151" s="304"/>
      <c r="G151" s="304"/>
      <c r="H151" s="304"/>
      <c r="I151" s="304"/>
      <c r="J151" s="304"/>
      <c r="K151" s="304"/>
      <c r="L151" s="304"/>
      <c r="M151" s="304"/>
      <c r="N151" s="304"/>
      <c r="O151" s="304"/>
      <c r="P151" s="304"/>
      <c r="Q151" s="304"/>
      <c r="R151" s="304"/>
      <c r="S151" s="304"/>
      <c r="T151" s="304"/>
    </row>
    <row r="152">
      <c r="A152" s="304"/>
      <c r="B152" s="304"/>
      <c r="C152" s="304"/>
      <c r="D152" s="304"/>
      <c r="E152" s="304"/>
      <c r="F152" s="304"/>
      <c r="G152" s="304"/>
      <c r="H152" s="304"/>
      <c r="I152" s="304"/>
      <c r="J152" s="304"/>
      <c r="K152" s="304"/>
      <c r="L152" s="304"/>
      <c r="M152" s="304"/>
      <c r="N152" s="304"/>
      <c r="O152" s="304"/>
      <c r="P152" s="304"/>
      <c r="Q152" s="304"/>
      <c r="R152" s="304"/>
      <c r="S152" s="304"/>
      <c r="T152" s="304"/>
    </row>
    <row r="153">
      <c r="A153" s="304"/>
      <c r="B153" s="304"/>
      <c r="C153" s="304"/>
      <c r="D153" s="304"/>
      <c r="E153" s="304"/>
      <c r="F153" s="304"/>
      <c r="G153" s="304"/>
      <c r="H153" s="304"/>
      <c r="I153" s="304"/>
      <c r="J153" s="304"/>
      <c r="K153" s="304"/>
      <c r="L153" s="304"/>
      <c r="M153" s="304"/>
      <c r="N153" s="304"/>
      <c r="O153" s="304"/>
      <c r="P153" s="304"/>
      <c r="Q153" s="304"/>
      <c r="R153" s="304"/>
      <c r="S153" s="304"/>
      <c r="T153" s="304"/>
    </row>
    <row r="154">
      <c r="A154" s="304"/>
      <c r="B154" s="304"/>
      <c r="C154" s="304"/>
      <c r="D154" s="304"/>
      <c r="E154" s="304"/>
      <c r="F154" s="304"/>
      <c r="G154" s="304"/>
      <c r="H154" s="304"/>
      <c r="I154" s="304"/>
      <c r="J154" s="304"/>
      <c r="K154" s="304"/>
      <c r="L154" s="304"/>
      <c r="M154" s="304"/>
      <c r="N154" s="304"/>
      <c r="O154" s="304"/>
      <c r="P154" s="304"/>
      <c r="Q154" s="304"/>
      <c r="R154" s="304"/>
      <c r="S154" s="304"/>
      <c r="T154" s="304"/>
    </row>
    <row r="155">
      <c r="A155" s="304"/>
      <c r="B155" s="304"/>
      <c r="C155" s="304"/>
      <c r="D155" s="304"/>
      <c r="E155" s="304"/>
      <c r="F155" s="304"/>
      <c r="G155" s="304"/>
      <c r="H155" s="304"/>
      <c r="I155" s="304"/>
      <c r="J155" s="304"/>
      <c r="K155" s="304"/>
      <c r="L155" s="304"/>
      <c r="M155" s="304"/>
      <c r="N155" s="304"/>
      <c r="O155" s="304"/>
      <c r="P155" s="304"/>
      <c r="Q155" s="304"/>
      <c r="R155" s="304"/>
      <c r="S155" s="304"/>
      <c r="T155" s="304"/>
    </row>
    <row r="156">
      <c r="A156" s="304"/>
      <c r="B156" s="304"/>
      <c r="C156" s="304"/>
      <c r="D156" s="304"/>
      <c r="E156" s="304"/>
      <c r="F156" s="304"/>
      <c r="G156" s="304"/>
      <c r="H156" s="304"/>
      <c r="I156" s="304"/>
      <c r="J156" s="304"/>
      <c r="K156" s="304"/>
      <c r="L156" s="304"/>
      <c r="M156" s="304"/>
      <c r="N156" s="304"/>
      <c r="O156" s="304"/>
      <c r="P156" s="304"/>
      <c r="Q156" s="304"/>
      <c r="R156" s="304"/>
      <c r="S156" s="304"/>
      <c r="T156" s="304"/>
    </row>
    <row r="157">
      <c r="A157" s="304"/>
      <c r="B157" s="304"/>
      <c r="C157" s="304"/>
      <c r="D157" s="304"/>
      <c r="E157" s="304"/>
      <c r="F157" s="304"/>
      <c r="G157" s="304"/>
      <c r="H157" s="304"/>
      <c r="I157" s="304"/>
      <c r="J157" s="304"/>
      <c r="K157" s="304"/>
      <c r="L157" s="304"/>
      <c r="M157" s="304"/>
      <c r="N157" s="304"/>
      <c r="O157" s="304"/>
      <c r="P157" s="304"/>
      <c r="Q157" s="304"/>
      <c r="R157" s="304"/>
      <c r="S157" s="304"/>
      <c r="T157" s="304"/>
    </row>
    <row r="158">
      <c r="A158" s="304"/>
      <c r="B158" s="304"/>
      <c r="C158" s="304"/>
      <c r="D158" s="304"/>
      <c r="E158" s="304"/>
      <c r="F158" s="304"/>
      <c r="G158" s="304"/>
      <c r="H158" s="304"/>
      <c r="I158" s="304"/>
      <c r="J158" s="304"/>
      <c r="K158" s="304"/>
      <c r="L158" s="304"/>
      <c r="M158" s="304"/>
      <c r="N158" s="304"/>
      <c r="O158" s="304"/>
      <c r="P158" s="304"/>
      <c r="Q158" s="304"/>
      <c r="R158" s="304"/>
      <c r="S158" s="304"/>
      <c r="T158" s="304"/>
    </row>
    <row r="159">
      <c r="A159" s="304"/>
      <c r="B159" s="304"/>
      <c r="C159" s="304"/>
      <c r="D159" s="304"/>
      <c r="E159" s="304"/>
      <c r="F159" s="304"/>
      <c r="G159" s="304"/>
      <c r="H159" s="304"/>
      <c r="I159" s="304"/>
      <c r="J159" s="304"/>
      <c r="K159" s="304"/>
      <c r="L159" s="304"/>
      <c r="M159" s="304"/>
      <c r="N159" s="304"/>
      <c r="O159" s="304"/>
      <c r="P159" s="304"/>
      <c r="Q159" s="304"/>
      <c r="R159" s="304"/>
      <c r="S159" s="304"/>
      <c r="T159" s="304"/>
    </row>
    <row r="160">
      <c r="A160" s="304"/>
      <c r="B160" s="304"/>
      <c r="C160" s="304"/>
      <c r="D160" s="304"/>
      <c r="E160" s="304"/>
      <c r="F160" s="304"/>
      <c r="G160" s="304"/>
      <c r="H160" s="304"/>
      <c r="I160" s="304"/>
      <c r="J160" s="304"/>
      <c r="K160" s="304"/>
      <c r="L160" s="304"/>
      <c r="M160" s="304"/>
      <c r="N160" s="304"/>
      <c r="O160" s="304"/>
      <c r="P160" s="304"/>
      <c r="Q160" s="304"/>
      <c r="R160" s="304"/>
      <c r="S160" s="304"/>
      <c r="T160" s="304"/>
    </row>
    <row r="161">
      <c r="A161" s="304"/>
      <c r="B161" s="304"/>
      <c r="C161" s="304"/>
      <c r="D161" s="304"/>
      <c r="E161" s="304"/>
      <c r="F161" s="304"/>
      <c r="G161" s="304"/>
      <c r="H161" s="304"/>
      <c r="I161" s="304"/>
      <c r="J161" s="304"/>
      <c r="K161" s="304"/>
      <c r="L161" s="304"/>
      <c r="M161" s="304"/>
      <c r="N161" s="304"/>
      <c r="O161" s="304"/>
      <c r="P161" s="304"/>
      <c r="Q161" s="304"/>
      <c r="R161" s="304"/>
      <c r="S161" s="304"/>
      <c r="T161" s="304"/>
    </row>
    <row r="162">
      <c r="A162" s="304"/>
      <c r="B162" s="304"/>
      <c r="C162" s="304"/>
      <c r="D162" s="304"/>
      <c r="E162" s="304"/>
      <c r="F162" s="304"/>
      <c r="G162" s="304"/>
      <c r="H162" s="304"/>
      <c r="I162" s="304"/>
      <c r="J162" s="304"/>
      <c r="K162" s="304"/>
      <c r="L162" s="304"/>
      <c r="M162" s="304"/>
      <c r="N162" s="304"/>
      <c r="O162" s="304"/>
      <c r="P162" s="304"/>
      <c r="Q162" s="304"/>
      <c r="R162" s="304"/>
      <c r="S162" s="304"/>
      <c r="T162" s="304"/>
    </row>
    <row r="163">
      <c r="A163" s="304"/>
      <c r="B163" s="304"/>
      <c r="C163" s="304"/>
      <c r="D163" s="304"/>
      <c r="E163" s="304"/>
      <c r="F163" s="304"/>
      <c r="G163" s="304"/>
      <c r="H163" s="304"/>
      <c r="I163" s="304"/>
      <c r="J163" s="304"/>
      <c r="K163" s="304"/>
      <c r="L163" s="304"/>
      <c r="M163" s="304"/>
      <c r="N163" s="304"/>
      <c r="O163" s="304"/>
      <c r="P163" s="304"/>
      <c r="Q163" s="304"/>
      <c r="R163" s="304"/>
      <c r="S163" s="304"/>
      <c r="T163" s="304"/>
    </row>
    <row r="164">
      <c r="A164" s="304"/>
      <c r="B164" s="304"/>
      <c r="C164" s="304"/>
      <c r="D164" s="304"/>
      <c r="E164" s="304"/>
      <c r="F164" s="304"/>
      <c r="G164" s="304"/>
      <c r="H164" s="304"/>
      <c r="I164" s="304"/>
      <c r="J164" s="304"/>
      <c r="K164" s="304"/>
      <c r="L164" s="304"/>
      <c r="M164" s="304"/>
      <c r="N164" s="304"/>
      <c r="O164" s="304"/>
      <c r="P164" s="304"/>
      <c r="Q164" s="304"/>
      <c r="R164" s="304"/>
      <c r="S164" s="304"/>
      <c r="T164" s="304"/>
    </row>
    <row r="165">
      <c r="A165" s="304"/>
      <c r="B165" s="304"/>
      <c r="C165" s="304"/>
      <c r="D165" s="304"/>
      <c r="E165" s="304"/>
      <c r="F165" s="304"/>
      <c r="G165" s="304"/>
      <c r="H165" s="304"/>
      <c r="I165" s="304"/>
      <c r="J165" s="304"/>
      <c r="K165" s="304"/>
      <c r="L165" s="304"/>
      <c r="M165" s="304"/>
      <c r="N165" s="304"/>
      <c r="O165" s="304"/>
      <c r="P165" s="304"/>
      <c r="Q165" s="304"/>
      <c r="R165" s="304"/>
      <c r="S165" s="304"/>
      <c r="T165" s="304"/>
    </row>
    <row r="166">
      <c r="A166" s="304"/>
      <c r="B166" s="304"/>
      <c r="C166" s="304"/>
      <c r="D166" s="304"/>
      <c r="E166" s="304"/>
      <c r="F166" s="304"/>
      <c r="G166" s="304"/>
      <c r="H166" s="304"/>
      <c r="I166" s="304"/>
      <c r="J166" s="304"/>
      <c r="K166" s="304"/>
      <c r="L166" s="304"/>
      <c r="M166" s="304"/>
      <c r="N166" s="304"/>
      <c r="O166" s="304"/>
      <c r="P166" s="304"/>
      <c r="Q166" s="304"/>
      <c r="R166" s="304"/>
      <c r="S166" s="304"/>
      <c r="T166" s="304"/>
    </row>
    <row r="167">
      <c r="A167" s="304"/>
      <c r="B167" s="304"/>
      <c r="C167" s="304"/>
      <c r="D167" s="304"/>
      <c r="E167" s="304"/>
      <c r="F167" s="304"/>
      <c r="G167" s="304"/>
      <c r="H167" s="304"/>
      <c r="I167" s="304"/>
      <c r="J167" s="304"/>
      <c r="K167" s="304"/>
      <c r="L167" s="304"/>
      <c r="M167" s="304"/>
      <c r="N167" s="304"/>
      <c r="O167" s="304"/>
      <c r="P167" s="304"/>
      <c r="Q167" s="304"/>
      <c r="R167" s="304"/>
      <c r="S167" s="304"/>
      <c r="T167" s="304"/>
    </row>
    <row r="168">
      <c r="A168" s="304"/>
      <c r="B168" s="304"/>
      <c r="C168" s="304"/>
      <c r="D168" s="304"/>
      <c r="E168" s="304"/>
      <c r="F168" s="304"/>
      <c r="G168" s="304"/>
      <c r="H168" s="304"/>
      <c r="I168" s="304"/>
      <c r="J168" s="304"/>
      <c r="K168" s="304"/>
      <c r="L168" s="304"/>
      <c r="M168" s="304"/>
      <c r="N168" s="304"/>
      <c r="O168" s="304"/>
      <c r="P168" s="304"/>
      <c r="Q168" s="304"/>
      <c r="R168" s="304"/>
      <c r="S168" s="304"/>
      <c r="T168" s="304"/>
    </row>
  </sheetData>
  <mergeCells>
    <mergeCell ref="A36:F36"/>
    <mergeCell ref="A37:F37"/>
    <mergeCell ref="B25:D25"/>
    <mergeCell ref="B29:C29"/>
    <mergeCell ref="B19:C19"/>
    <mergeCell ref="B13:E13"/>
    <mergeCell ref="B7:E7"/>
    <mergeCell ref="B6:F6"/>
    <mergeCell ref="A2:F2"/>
    <mergeCell ref="A3:F3"/>
    <mergeCell ref="A4:F4"/>
    <mergeCell ref="A1:H1"/>
  </mergeCells>
  <drawing r:id="rId1"/>
</worksheet>
</file>

<file path=xl/worksheets/sheet16.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fff"/>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23"/>
    <col collapsed="false" customWidth="true" hidden="false" max="3" min="3" style="0" width="31"/>
    <col collapsed="false" customWidth="true" hidden="false" max="8" min="8" style="0" width="38"/>
  </cols>
  <sheetData>
    <row customHeight="true" ht="31" r="1">
      <c r="E1" s="109"/>
    </row>
    <row r="2">
      <c r="A2" s="124">
        <f>+'HM. Thiết bị vệ sinh'!A2</f>
      </c>
      <c r="B2" s="124"/>
      <c r="C2" s="124"/>
      <c r="D2" s="124"/>
      <c r="E2" s="414"/>
      <c r="F2" s="124"/>
    </row>
    <row r="3">
      <c r="A3" s="124">
        <f>+'HM. Thiết bị vệ sinh'!A3</f>
      </c>
      <c r="B3" s="124"/>
      <c r="C3" s="124"/>
      <c r="D3" s="124"/>
      <c r="E3" s="414"/>
      <c r="F3" s="124"/>
    </row>
    <row r="4">
      <c r="A4" s="124" t="str">
        <v>Hạng mục: Vách kính phòng tắm</v>
      </c>
      <c r="B4" s="124"/>
      <c r="C4" s="124"/>
      <c r="D4" s="124"/>
      <c r="E4" s="414"/>
      <c r="F4" s="124"/>
    </row>
    <row r="5">
      <c r="A5" s="110" t="str">
        <v>STT 
 (No)</v>
      </c>
      <c r="B5" s="110" t="str">
        <v>Chi tiết đơn hàng 
 (Items)</v>
      </c>
      <c r="C5" s="112" t="str">
        <v>Chủng loại, chất liệu sản xuất 
 (Details)</v>
      </c>
      <c r="D5" s="110" t="str">
        <v>ĐVT
 (Unit)</v>
      </c>
      <c r="E5" s="404" t="str" xml:space="preserve">
        <v> Số lượng
  (Qty) </v>
      </c>
      <c r="F5" s="110" t="str" xml:space="preserve">
        <v> Đơn giá 
 (Unit price) </v>
      </c>
      <c r="G5" s="110" t="str" xml:space="preserve">
        <v> Thành tiền 
 (Amount) </v>
      </c>
      <c r="H5" s="110" t="str">
        <v>Ghi chú 
 (Notes)</v>
      </c>
    </row>
    <row r="6">
      <c r="A6" s="110"/>
      <c r="B6" s="110"/>
      <c r="C6" s="112"/>
      <c r="D6" s="110"/>
      <c r="E6" s="404"/>
      <c r="F6" s="110"/>
      <c r="G6" s="110"/>
      <c r="H6" s="110"/>
    </row>
    <row customHeight="true" ht="27" r="7">
      <c r="A7" s="405"/>
      <c r="B7" s="406" t="str">
        <v>Hạng mục vách kính</v>
      </c>
      <c r="C7" s="406"/>
      <c r="D7" s="405"/>
      <c r="E7" s="408"/>
      <c r="F7" s="407"/>
      <c r="G7" s="409">
        <f>SUM(G8:G10)</f>
      </c>
      <c r="H7" s="410"/>
    </row>
    <row customHeight="true" ht="38" r="8">
      <c r="A8" s="143">
        <v>1</v>
      </c>
      <c r="B8" s="8" t="str" xml:space="preserve">
        <v>Vách kính Master </v>
      </c>
      <c r="C8" s="412" t="str">
        <v>Hàng nhập khẩu cao cấp</v>
      </c>
      <c r="D8" s="143" t="str">
        <v>bộ</v>
      </c>
      <c r="E8" s="411">
        <v>1</v>
      </c>
      <c r="F8" s="413">
        <v>8900000</v>
      </c>
      <c r="G8" s="413">
        <f>+E8*F8</f>
      </c>
      <c r="H8" s="66" t="str" xml:space="preserve">
        <v>CĐT nâng cấp </v>
      </c>
      <c r="I8" s="411">
        <f>+1.19*2.2</f>
      </c>
    </row>
    <row customHeight="true" ht="41" r="9">
      <c r="A9" s="143">
        <v>3</v>
      </c>
      <c r="B9" s="85" t="str">
        <v>Vách kính WC.02.1</v>
      </c>
      <c r="C9" s="416" t="str">
        <v>Hàng nhập khẩu cao cấp</v>
      </c>
      <c r="D9" s="415" t="str">
        <v>bộ</v>
      </c>
      <c r="E9" s="411">
        <v>1</v>
      </c>
      <c r="F9" s="413">
        <v>8900000</v>
      </c>
      <c r="G9" s="413">
        <f>+E9*F9</f>
      </c>
      <c r="H9" s="66" t="str" xml:space="preserve">
        <v>CĐT nâng cấp </v>
      </c>
      <c r="I9" s="411">
        <f>+1.45*2.2</f>
      </c>
    </row>
    <row customHeight="true" ht="42" r="10">
      <c r="A10" s="143">
        <v>5</v>
      </c>
      <c r="B10" s="85" t="str">
        <v>Vách kính WC.02.2</v>
      </c>
      <c r="C10" s="416" t="str">
        <v>Hàng nhập khẩu cao cấp</v>
      </c>
      <c r="D10" s="415" t="str">
        <v>bộ</v>
      </c>
      <c r="E10" s="411">
        <v>1</v>
      </c>
      <c r="F10" s="413">
        <v>8900000</v>
      </c>
      <c r="G10" s="413">
        <f>+E10*F10</f>
      </c>
      <c r="H10" s="66" t="str" xml:space="preserve">
        <v>CĐT nâng cấp </v>
      </c>
      <c r="I10" s="411">
        <f>+1.45*2.2</f>
      </c>
    </row>
    <row r="11">
      <c r="E11" s="109"/>
    </row>
    <row r="12">
      <c r="E12" s="109"/>
    </row>
    <row r="13">
      <c r="E13" s="109"/>
    </row>
    <row r="14">
      <c r="E14" s="109"/>
    </row>
    <row r="15">
      <c r="E15" s="109"/>
    </row>
    <row r="16">
      <c r="E16" s="109"/>
    </row>
    <row r="17">
      <c r="E17" s="109"/>
    </row>
    <row r="18">
      <c r="E18" s="109"/>
    </row>
    <row r="19">
      <c r="E19" s="109"/>
    </row>
    <row r="20">
      <c r="E20" s="109"/>
    </row>
    <row r="21">
      <c r="E21" s="109"/>
    </row>
    <row r="22">
      <c r="E22" s="109"/>
    </row>
    <row r="23">
      <c r="E23" s="109"/>
    </row>
    <row r="24">
      <c r="E24" s="109"/>
    </row>
    <row r="25">
      <c r="E25" s="109"/>
    </row>
    <row r="26">
      <c r="E26" s="109"/>
    </row>
    <row r="27">
      <c r="E27" s="109"/>
    </row>
    <row r="28">
      <c r="E28" s="109"/>
    </row>
    <row r="29">
      <c r="E29" s="109"/>
    </row>
    <row r="30">
      <c r="E30" s="109"/>
    </row>
    <row r="31">
      <c r="E31" s="109"/>
    </row>
    <row r="32">
      <c r="E32" s="109"/>
    </row>
    <row r="33">
      <c r="E33" s="109"/>
    </row>
    <row r="34">
      <c r="E34" s="109"/>
    </row>
    <row r="35">
      <c r="E35" s="109"/>
    </row>
    <row r="36">
      <c r="E36" s="109"/>
    </row>
    <row r="37">
      <c r="E37" s="109"/>
    </row>
    <row r="38">
      <c r="E38" s="109"/>
    </row>
    <row r="39">
      <c r="E39" s="109"/>
    </row>
    <row r="40">
      <c r="E40" s="109"/>
    </row>
    <row r="41">
      <c r="E41" s="109"/>
    </row>
    <row r="42">
      <c r="E42" s="109"/>
    </row>
    <row r="43">
      <c r="E43" s="109"/>
    </row>
    <row r="44">
      <c r="E44" s="109"/>
    </row>
    <row r="45">
      <c r="E45" s="109"/>
    </row>
    <row r="46">
      <c r="E46" s="109"/>
    </row>
    <row r="47">
      <c r="E47" s="109"/>
    </row>
    <row r="48">
      <c r="E48" s="109"/>
    </row>
    <row r="49">
      <c r="E49" s="109"/>
    </row>
    <row r="50">
      <c r="E50" s="109"/>
    </row>
    <row r="51">
      <c r="E51" s="109"/>
    </row>
    <row r="52">
      <c r="E52" s="109"/>
    </row>
    <row r="53">
      <c r="E53" s="109"/>
    </row>
    <row r="54">
      <c r="E54" s="109"/>
    </row>
    <row r="55">
      <c r="E55" s="109"/>
    </row>
    <row r="56">
      <c r="E56" s="109"/>
    </row>
    <row r="57">
      <c r="E57" s="109"/>
    </row>
    <row r="58">
      <c r="E58" s="109"/>
    </row>
    <row r="59">
      <c r="E59" s="109"/>
    </row>
    <row r="60">
      <c r="E60" s="109"/>
    </row>
    <row r="61">
      <c r="E61" s="109"/>
    </row>
    <row r="62">
      <c r="E62" s="109"/>
    </row>
    <row r="63">
      <c r="E63" s="109"/>
    </row>
    <row r="64">
      <c r="E64" s="109"/>
    </row>
    <row r="65">
      <c r="E65" s="109"/>
    </row>
    <row r="66">
      <c r="E66" s="109"/>
    </row>
    <row r="67">
      <c r="E67" s="109"/>
    </row>
    <row r="68">
      <c r="E68" s="109"/>
    </row>
    <row r="69">
      <c r="E69" s="109"/>
    </row>
    <row r="70">
      <c r="E70" s="109"/>
    </row>
    <row r="71">
      <c r="E71" s="109"/>
    </row>
    <row r="72">
      <c r="E72" s="109"/>
    </row>
    <row r="73">
      <c r="E73" s="109"/>
    </row>
    <row r="74">
      <c r="E74" s="109"/>
    </row>
    <row r="75">
      <c r="E75" s="109"/>
    </row>
    <row r="76">
      <c r="E76" s="109"/>
    </row>
    <row r="77">
      <c r="E77" s="109"/>
    </row>
    <row r="78">
      <c r="E78" s="109"/>
    </row>
    <row r="79">
      <c r="E79" s="109"/>
    </row>
    <row r="80">
      <c r="E80" s="109"/>
    </row>
    <row r="81">
      <c r="E81" s="109"/>
    </row>
    <row r="82">
      <c r="E82" s="109"/>
    </row>
    <row r="83">
      <c r="E83" s="109"/>
    </row>
    <row r="84">
      <c r="E84" s="109"/>
    </row>
    <row r="85">
      <c r="E85" s="109"/>
    </row>
    <row r="86">
      <c r="E86" s="109"/>
    </row>
    <row r="87">
      <c r="E87" s="109"/>
    </row>
    <row r="88">
      <c r="E88" s="109"/>
    </row>
    <row r="89">
      <c r="E89" s="109"/>
    </row>
    <row r="90">
      <c r="E90" s="109"/>
    </row>
    <row r="91">
      <c r="E91" s="109"/>
    </row>
    <row r="92">
      <c r="E92" s="109"/>
    </row>
    <row r="93">
      <c r="E93" s="109"/>
    </row>
    <row r="94">
      <c r="E94" s="109"/>
    </row>
    <row r="95">
      <c r="E95" s="109"/>
    </row>
    <row r="96">
      <c r="E96" s="109"/>
    </row>
    <row r="97">
      <c r="E97" s="109"/>
    </row>
    <row r="98">
      <c r="E98" s="109"/>
    </row>
    <row r="99">
      <c r="E99" s="109"/>
    </row>
    <row r="100">
      <c r="E100" s="109"/>
    </row>
    <row r="101">
      <c r="E101" s="109"/>
    </row>
    <row r="102">
      <c r="E102" s="109"/>
    </row>
    <row r="103">
      <c r="E103" s="109"/>
    </row>
    <row r="104">
      <c r="E104" s="109"/>
    </row>
    <row r="105">
      <c r="E105" s="109"/>
    </row>
    <row r="106">
      <c r="E106" s="109"/>
    </row>
    <row r="107">
      <c r="E107" s="109"/>
    </row>
    <row r="108">
      <c r="E108" s="109"/>
    </row>
    <row r="109">
      <c r="E109" s="109"/>
    </row>
    <row r="110">
      <c r="E110" s="109"/>
    </row>
    <row r="111">
      <c r="E111" s="109"/>
    </row>
    <row r="112">
      <c r="E112" s="109"/>
    </row>
    <row r="113">
      <c r="E113" s="109"/>
    </row>
    <row r="114">
      <c r="E114" s="109"/>
    </row>
    <row r="115">
      <c r="E115" s="109"/>
    </row>
    <row r="116">
      <c r="E116" s="109"/>
    </row>
    <row r="117">
      <c r="E117" s="109"/>
    </row>
    <row r="118">
      <c r="E118" s="109"/>
    </row>
    <row r="119">
      <c r="E119" s="109"/>
    </row>
    <row r="120">
      <c r="E120" s="109"/>
    </row>
    <row r="121">
      <c r="E121" s="109"/>
    </row>
    <row r="122">
      <c r="E122" s="109"/>
    </row>
    <row r="123">
      <c r="E123" s="109"/>
    </row>
    <row r="124">
      <c r="E124" s="109"/>
    </row>
    <row r="125">
      <c r="E125" s="109"/>
    </row>
    <row r="126">
      <c r="E126" s="109"/>
    </row>
    <row r="127">
      <c r="E127" s="109"/>
    </row>
    <row r="128">
      <c r="E128" s="109"/>
    </row>
    <row r="129">
      <c r="E129" s="109"/>
    </row>
    <row r="130">
      <c r="E130" s="109"/>
    </row>
    <row r="131">
      <c r="E131" s="109"/>
    </row>
    <row r="132">
      <c r="E132" s="109"/>
    </row>
    <row r="133">
      <c r="E133" s="109"/>
    </row>
    <row r="134">
      <c r="E134" s="109"/>
    </row>
    <row r="135">
      <c r="E135" s="109"/>
    </row>
    <row r="136">
      <c r="E136" s="109"/>
    </row>
    <row r="137">
      <c r="E137" s="109"/>
    </row>
    <row r="138">
      <c r="E138" s="109"/>
    </row>
    <row r="139">
      <c r="E139" s="109"/>
    </row>
    <row r="140">
      <c r="E140" s="109"/>
    </row>
    <row r="141">
      <c r="E141" s="109"/>
    </row>
    <row r="142">
      <c r="E142" s="109"/>
    </row>
    <row r="143">
      <c r="E143" s="109"/>
    </row>
    <row r="144">
      <c r="E144" s="109"/>
    </row>
    <row r="145">
      <c r="E145" s="109"/>
    </row>
    <row r="146">
      <c r="E146" s="109"/>
    </row>
    <row r="147">
      <c r="E147" s="109"/>
    </row>
    <row r="148">
      <c r="E148" s="109"/>
    </row>
    <row r="149">
      <c r="E149" s="109"/>
    </row>
    <row r="150">
      <c r="E150" s="109"/>
    </row>
    <row r="151">
      <c r="E151" s="109"/>
    </row>
    <row r="152">
      <c r="E152" s="109"/>
    </row>
    <row r="153">
      <c r="E153" s="109"/>
    </row>
    <row r="154">
      <c r="E154" s="109"/>
    </row>
    <row r="155">
      <c r="E155" s="109"/>
    </row>
    <row r="156">
      <c r="E156" s="109"/>
    </row>
    <row r="157">
      <c r="E157" s="109"/>
    </row>
    <row r="158">
      <c r="E158" s="109"/>
    </row>
    <row r="159">
      <c r="E159" s="109"/>
    </row>
    <row r="160">
      <c r="E160" s="109"/>
    </row>
    <row r="161">
      <c r="E161" s="109"/>
    </row>
    <row r="162">
      <c r="E162" s="109"/>
    </row>
    <row r="163">
      <c r="E163" s="109"/>
    </row>
    <row r="164">
      <c r="E164" s="109"/>
    </row>
    <row r="165">
      <c r="E165" s="109"/>
    </row>
    <row r="166">
      <c r="E166" s="109"/>
    </row>
    <row r="167">
      <c r="E167" s="109"/>
    </row>
    <row r="168">
      <c r="E168" s="109"/>
    </row>
    <row r="169">
      <c r="E169" s="109"/>
    </row>
    <row r="170">
      <c r="E170" s="109"/>
    </row>
    <row r="171">
      <c r="E171" s="109"/>
    </row>
    <row r="172">
      <c r="E172" s="109"/>
    </row>
    <row r="173">
      <c r="E173" s="109"/>
    </row>
    <row r="174">
      <c r="E174" s="109"/>
    </row>
    <row r="175">
      <c r="E175" s="109"/>
    </row>
    <row r="176">
      <c r="E176" s="109"/>
    </row>
    <row r="177">
      <c r="E177" s="109"/>
    </row>
    <row r="178">
      <c r="E178" s="109"/>
    </row>
    <row r="179">
      <c r="E179" s="109"/>
    </row>
    <row r="180">
      <c r="E180" s="109"/>
    </row>
    <row r="181">
      <c r="E181" s="109"/>
    </row>
    <row r="182">
      <c r="E182" s="109"/>
    </row>
    <row r="183">
      <c r="E183" s="109"/>
    </row>
    <row r="184">
      <c r="E184" s="109"/>
    </row>
    <row r="185">
      <c r="E185" s="109"/>
    </row>
    <row r="186">
      <c r="E186" s="109"/>
    </row>
    <row r="187">
      <c r="E187" s="109"/>
    </row>
    <row r="188">
      <c r="E188" s="109"/>
    </row>
    <row r="189">
      <c r="E189" s="109"/>
    </row>
    <row r="190">
      <c r="E190" s="109"/>
    </row>
    <row r="191">
      <c r="E191" s="109"/>
    </row>
    <row r="192">
      <c r="E192" s="109"/>
    </row>
    <row r="193">
      <c r="E193" s="109"/>
    </row>
    <row r="194">
      <c r="E194" s="109"/>
    </row>
    <row r="195">
      <c r="E195" s="109"/>
    </row>
    <row r="196">
      <c r="E196" s="109"/>
    </row>
    <row r="197">
      <c r="E197" s="109"/>
    </row>
  </sheetData>
  <mergeCells>
    <mergeCell ref="H5:H6"/>
    <mergeCell ref="G5:G6"/>
    <mergeCell ref="F5:F6"/>
    <mergeCell ref="E5:E6"/>
    <mergeCell ref="D5:D6"/>
    <mergeCell ref="C5:C6"/>
    <mergeCell ref="B5:B6"/>
    <mergeCell ref="A5:A6"/>
    <mergeCell ref="A4:F4"/>
    <mergeCell ref="A3:F3"/>
    <mergeCell ref="A2:F2"/>
    <mergeCell ref="A1:J1"/>
    <mergeCell ref="B7:C7"/>
  </mergeCells>
  <drawing r:id="rId1"/>
</worksheet>
</file>

<file path=xl/worksheets/sheet17.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15"/>
    <col collapsed="false" customWidth="true" hidden="false" max="3" min="3" style="0" width="15"/>
    <col collapsed="false" customWidth="true" hidden="false" max="4" min="4" style="0" width="13"/>
    <col collapsed="false" customWidth="true" hidden="false" max="5" min="5" style="0" width="11"/>
    <col collapsed="false" customWidth="true" hidden="false" max="6" min="6" style="0" width="11"/>
    <col collapsed="false" customWidth="true" hidden="false" max="7" min="7" style="0" width="29"/>
    <col collapsed="false" customWidth="true" hidden="false" max="8" min="8" style="0" width="21"/>
    <col collapsed="false" customWidth="true" hidden="false" max="9" min="9" style="0" width="15"/>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s>
  <sheetData>
    <row customHeight="true" ht="37" r="1">
      <c r="A1" s="192"/>
      <c r="B1" s="192"/>
      <c r="C1" s="192"/>
      <c r="D1" s="192"/>
      <c r="E1" s="192"/>
      <c r="F1" s="192"/>
      <c r="G1" s="192"/>
      <c r="H1" s="192"/>
      <c r="I1" s="95"/>
      <c r="J1" s="95"/>
      <c r="K1" s="95"/>
      <c r="L1" s="95"/>
      <c r="M1" s="95"/>
      <c r="N1" s="95"/>
      <c r="O1" s="95"/>
      <c r="P1" s="95"/>
      <c r="Q1" s="95"/>
      <c r="R1" s="95"/>
    </row>
    <row r="2">
      <c r="A2" s="124">
        <f>+'HM. Điện nước'!A3</f>
      </c>
      <c r="B2" s="124"/>
      <c r="C2" s="124"/>
      <c r="D2" s="124"/>
      <c r="E2" s="124"/>
      <c r="F2" s="124"/>
      <c r="G2" s="194"/>
      <c r="H2" s="156"/>
      <c r="I2" s="95"/>
      <c r="J2" s="95"/>
      <c r="K2" s="95"/>
      <c r="L2" s="95"/>
      <c r="M2" s="95"/>
      <c r="N2" s="95"/>
      <c r="O2" s="95"/>
      <c r="P2" s="95"/>
      <c r="Q2" s="95"/>
      <c r="R2" s="95"/>
    </row>
    <row r="3">
      <c r="A3" s="124">
        <f>+'HM. Điện nước'!A4</f>
      </c>
      <c r="B3" s="124"/>
      <c r="C3" s="124"/>
      <c r="D3" s="124"/>
      <c r="E3" s="124"/>
      <c r="F3" s="124"/>
      <c r="G3" s="194"/>
      <c r="H3" s="156"/>
      <c r="I3" s="95"/>
      <c r="J3" s="95"/>
      <c r="K3" s="95"/>
      <c r="L3" s="95"/>
      <c r="M3" s="95"/>
      <c r="N3" s="95"/>
      <c r="O3" s="95"/>
      <c r="P3" s="95"/>
      <c r="Q3" s="95"/>
      <c r="R3" s="95"/>
    </row>
    <row r="4">
      <c r="A4" s="124" t="str">
        <v>Hạng mục: Chống thấm</v>
      </c>
      <c r="B4" s="124"/>
      <c r="C4" s="124"/>
      <c r="D4" s="124"/>
      <c r="E4" s="124"/>
      <c r="F4" s="124"/>
      <c r="G4" s="194"/>
      <c r="H4" s="156"/>
      <c r="I4" s="95"/>
      <c r="J4" s="95"/>
      <c r="K4" s="95"/>
      <c r="L4" s="95"/>
      <c r="M4" s="95"/>
      <c r="N4" s="95"/>
      <c r="O4" s="95"/>
      <c r="P4" s="95"/>
      <c r="Q4" s="95"/>
      <c r="R4" s="95"/>
    </row>
    <row r="5">
      <c r="A5" s="197" t="str">
        <v>STT</v>
      </c>
      <c r="B5" s="196" t="str">
        <v>Kích Thước</v>
      </c>
      <c r="C5" s="196"/>
      <c r="D5" s="196"/>
      <c r="E5" s="197" t="str">
        <v>DT (m2)</v>
      </c>
      <c r="F5" s="197"/>
      <c r="G5" s="198" t="str">
        <v>Vật Liệu</v>
      </c>
      <c r="H5" s="197" t="str">
        <v>Đơn Giá</v>
      </c>
      <c r="I5" s="200" t="str">
        <v>Thành tiền</v>
      </c>
      <c r="J5" s="197" t="str">
        <v>Ghi Chú</v>
      </c>
      <c r="K5" s="197"/>
      <c r="L5" s="95"/>
      <c r="M5" s="95"/>
      <c r="N5" s="95"/>
      <c r="O5" s="95"/>
      <c r="P5" s="95"/>
      <c r="Q5" s="95"/>
      <c r="R5" s="95"/>
    </row>
    <row r="6">
      <c r="A6" s="197"/>
      <c r="B6" s="201" t="str">
        <v>Dài</v>
      </c>
      <c r="C6" s="201" t="str">
        <v>Rộng</v>
      </c>
      <c r="D6" s="201" t="str">
        <v>Cao</v>
      </c>
      <c r="E6" s="197"/>
      <c r="F6" s="197"/>
      <c r="G6" s="198"/>
      <c r="H6" s="197"/>
      <c r="I6" s="200"/>
      <c r="J6" s="197"/>
      <c r="K6" s="197"/>
      <c r="L6" s="95"/>
      <c r="M6" s="95"/>
      <c r="N6" s="95"/>
      <c r="O6" s="95"/>
      <c r="P6" s="95"/>
      <c r="Q6" s="95"/>
      <c r="R6" s="95"/>
    </row>
    <row r="7">
      <c r="A7" s="177">
        <v>1</v>
      </c>
      <c r="B7" s="175">
        <v>2.1</v>
      </c>
      <c r="C7" s="175">
        <v>1.7</v>
      </c>
      <c r="D7" s="175"/>
      <c r="E7" s="204">
        <f>+B7*C7</f>
      </c>
      <c r="F7" s="173">
        <f>+E7+E8</f>
      </c>
      <c r="G7" s="203" t="str" xml:space="preserve">
        <v>Neomax C102 flex + Neomax C102 </v>
      </c>
      <c r="H7" s="174">
        <v>290000</v>
      </c>
      <c r="I7" s="179">
        <f>H7*F7</f>
      </c>
      <c r="J7" s="175" t="str">
        <v>Đáy</v>
      </c>
      <c r="K7" s="176" t="str">
        <v>Mái WC1.1</v>
      </c>
      <c r="L7" s="95"/>
      <c r="M7" s="95"/>
      <c r="N7" s="95"/>
      <c r="O7" s="95"/>
      <c r="P7" s="95"/>
      <c r="Q7" s="95"/>
      <c r="R7" s="95"/>
    </row>
    <row r="8">
      <c r="A8" s="177">
        <v>2</v>
      </c>
      <c r="B8" s="175">
        <f>+2*(B7+C7)</f>
      </c>
      <c r="C8" s="175"/>
      <c r="D8" s="175">
        <v>0.15</v>
      </c>
      <c r="E8" s="204">
        <f>+D8*B8</f>
      </c>
      <c r="F8" s="173"/>
      <c r="G8" s="203"/>
      <c r="H8" s="174"/>
      <c r="I8" s="179"/>
      <c r="J8" s="175" t="str">
        <v>Thành</v>
      </c>
      <c r="K8" s="176"/>
      <c r="L8" s="95"/>
      <c r="M8" s="95"/>
      <c r="N8" s="95"/>
      <c r="O8" s="95"/>
      <c r="P8" s="95"/>
      <c r="Q8" s="95"/>
      <c r="R8" s="95"/>
    </row>
    <row r="9">
      <c r="A9" s="177">
        <v>3</v>
      </c>
      <c r="B9" s="175">
        <v>2.84</v>
      </c>
      <c r="C9" s="175">
        <v>1.45</v>
      </c>
      <c r="D9" s="175"/>
      <c r="E9" s="204">
        <f>+B9*C9</f>
      </c>
      <c r="F9" s="173">
        <f>+E10+E9</f>
      </c>
      <c r="G9" s="205" t="str" xml:space="preserve">
        <v>Neomax C102 </v>
      </c>
      <c r="H9" s="174">
        <v>290000</v>
      </c>
      <c r="I9" s="179">
        <f>H9*F9</f>
      </c>
      <c r="J9" s="175" t="str">
        <v>Nền</v>
      </c>
      <c r="K9" s="176" t="str">
        <v>WC 2.1</v>
      </c>
      <c r="L9" s="95"/>
      <c r="M9" s="95"/>
      <c r="N9" s="95"/>
      <c r="O9" s="95"/>
      <c r="P9" s="95"/>
      <c r="Q9" s="95"/>
      <c r="R9" s="95"/>
    </row>
    <row r="10">
      <c r="A10" s="177">
        <v>4</v>
      </c>
      <c r="B10" s="175">
        <f>+2*(B9+C9)</f>
      </c>
      <c r="C10" s="175"/>
      <c r="D10" s="175">
        <v>0.25</v>
      </c>
      <c r="E10" s="204">
        <f>+D10*B10</f>
      </c>
      <c r="F10" s="173"/>
      <c r="G10" s="205"/>
      <c r="H10" s="174"/>
      <c r="I10" s="179"/>
      <c r="J10" s="175" t="str">
        <v>Thành</v>
      </c>
      <c r="K10" s="176"/>
      <c r="L10" s="95"/>
      <c r="M10" s="95"/>
      <c r="N10" s="95"/>
      <c r="O10" s="95"/>
      <c r="P10" s="95"/>
      <c r="Q10" s="95"/>
      <c r="R10" s="95"/>
    </row>
    <row r="11">
      <c r="A11" s="177">
        <v>5</v>
      </c>
      <c r="B11" s="175">
        <v>3.2</v>
      </c>
      <c r="C11" s="175">
        <v>1.45</v>
      </c>
      <c r="D11" s="175"/>
      <c r="E11" s="204">
        <f>+B11*C11</f>
      </c>
      <c r="F11" s="173">
        <f>+E11+E12</f>
      </c>
      <c r="G11" s="203" t="str" xml:space="preserve">
        <v>Neomax C102 </v>
      </c>
      <c r="H11" s="174">
        <v>290000</v>
      </c>
      <c r="I11" s="179">
        <f>H11*F11</f>
      </c>
      <c r="J11" s="175" t="str">
        <v>Nền</v>
      </c>
      <c r="K11" s="176" t="str">
        <v>WC3.1</v>
      </c>
      <c r="L11" s="95"/>
      <c r="M11" s="95"/>
      <c r="N11" s="95"/>
      <c r="O11" s="95"/>
      <c r="P11" s="95"/>
      <c r="Q11" s="95"/>
      <c r="R11" s="95"/>
    </row>
    <row r="12">
      <c r="A12" s="177">
        <v>6</v>
      </c>
      <c r="B12" s="175">
        <f>+2*(B11+C11)</f>
      </c>
      <c r="C12" s="175"/>
      <c r="D12" s="175">
        <v>0.25</v>
      </c>
      <c r="E12" s="204">
        <f>+D12*B12</f>
      </c>
      <c r="F12" s="173"/>
      <c r="G12" s="203"/>
      <c r="H12" s="174"/>
      <c r="I12" s="179"/>
      <c r="J12" s="175" t="str">
        <v>Thành</v>
      </c>
      <c r="K12" s="176"/>
      <c r="L12" s="95"/>
      <c r="M12" s="95"/>
      <c r="N12" s="95"/>
      <c r="O12" s="95"/>
      <c r="P12" s="95"/>
      <c r="Q12" s="95"/>
      <c r="R12" s="95"/>
    </row>
    <row r="13">
      <c r="A13" s="177">
        <v>7</v>
      </c>
      <c r="B13" s="175">
        <v>2.98</v>
      </c>
      <c r="C13" s="175">
        <v>1.45</v>
      </c>
      <c r="D13" s="175"/>
      <c r="E13" s="204">
        <f>+B13*C13</f>
      </c>
      <c r="F13" s="173">
        <f>+E13+E14</f>
      </c>
      <c r="G13" s="203" t="str" xml:space="preserve">
        <v>Neomax C102 </v>
      </c>
      <c r="H13" s="174">
        <v>290000</v>
      </c>
      <c r="I13" s="179">
        <f>H13*F13</f>
      </c>
      <c r="J13" s="175" t="str">
        <v>Nền</v>
      </c>
      <c r="K13" s="176" t="str">
        <v>WC3.2</v>
      </c>
      <c r="L13" s="95"/>
      <c r="M13" s="95"/>
      <c r="N13" s="95"/>
      <c r="O13" s="95"/>
      <c r="P13" s="95"/>
      <c r="Q13" s="95"/>
      <c r="R13" s="95"/>
    </row>
    <row r="14">
      <c r="A14" s="177">
        <v>8</v>
      </c>
      <c r="B14" s="175">
        <f>+2*(B13+C13)</f>
      </c>
      <c r="C14" s="175"/>
      <c r="D14" s="175">
        <v>0.25</v>
      </c>
      <c r="E14" s="204">
        <f>+D14*B14</f>
      </c>
      <c r="F14" s="173"/>
      <c r="G14" s="203"/>
      <c r="H14" s="174"/>
      <c r="I14" s="179"/>
      <c r="J14" s="175" t="str">
        <v>Thành</v>
      </c>
      <c r="K14" s="176"/>
      <c r="L14" s="95"/>
      <c r="M14" s="95"/>
      <c r="N14" s="95"/>
      <c r="O14" s="95"/>
      <c r="P14" s="95"/>
      <c r="Q14" s="95"/>
      <c r="R14" s="95"/>
    </row>
    <row r="15">
      <c r="A15" s="177">
        <v>9</v>
      </c>
      <c r="B15" s="175">
        <v>4.9</v>
      </c>
      <c r="C15" s="175">
        <v>4.1</v>
      </c>
      <c r="D15" s="175"/>
      <c r="E15" s="204">
        <f>+B15*C15</f>
      </c>
      <c r="F15" s="173">
        <f>+E15+E16+E17</f>
      </c>
      <c r="G15" s="203" t="str" xml:space="preserve">
        <v>Neomax C102 </v>
      </c>
      <c r="H15" s="174">
        <v>290000</v>
      </c>
      <c r="I15" s="179">
        <f>H15*F15</f>
      </c>
      <c r="J15" s="175" t="str">
        <v>Nền</v>
      </c>
      <c r="K15" s="426" t="str">
        <v>Sân phơi Tầng 4</v>
      </c>
      <c r="L15" s="95"/>
      <c r="M15" s="95"/>
      <c r="N15" s="95"/>
      <c r="O15" s="95"/>
      <c r="P15" s="95"/>
      <c r="Q15" s="95"/>
      <c r="R15" s="95"/>
    </row>
    <row customHeight="true" ht="24" r="16">
      <c r="A16" s="177">
        <v>10</v>
      </c>
      <c r="B16" s="175">
        <f>+2*(4.9+4.1)</f>
      </c>
      <c r="C16" s="175"/>
      <c r="D16" s="175">
        <v>0.2</v>
      </c>
      <c r="E16" s="204">
        <f>+B16*D16</f>
      </c>
      <c r="F16" s="173"/>
      <c r="G16" s="203"/>
      <c r="H16" s="174"/>
      <c r="I16" s="179"/>
      <c r="J16" s="175" t="str">
        <v>Thành</v>
      </c>
      <c r="K16" s="426"/>
      <c r="L16" s="95"/>
      <c r="M16" s="95"/>
      <c r="N16" s="95"/>
      <c r="O16" s="95"/>
      <c r="P16" s="95"/>
      <c r="Q16" s="95"/>
      <c r="R16" s="95"/>
    </row>
    <row customHeight="true" ht="24" r="17">
      <c r="A17" s="177">
        <v>11</v>
      </c>
      <c r="B17" s="175">
        <v>0.65</v>
      </c>
      <c r="C17" s="175"/>
      <c r="D17" s="175">
        <v>0.2</v>
      </c>
      <c r="E17" s="204">
        <f>+B17*D17</f>
      </c>
      <c r="F17" s="173"/>
      <c r="G17" s="203"/>
      <c r="H17" s="174"/>
      <c r="I17" s="179"/>
      <c r="J17" s="175" t="str">
        <v>Thành</v>
      </c>
      <c r="K17" s="426"/>
      <c r="L17" s="95"/>
      <c r="M17" s="95"/>
      <c r="N17" s="95"/>
      <c r="O17" s="95"/>
      <c r="P17" s="95"/>
      <c r="Q17" s="95"/>
      <c r="R17" s="95"/>
    </row>
    <row customHeight="true" ht="24" r="18">
      <c r="A18" s="177">
        <v>12</v>
      </c>
      <c r="B18" s="175">
        <v>2.1</v>
      </c>
      <c r="C18" s="175">
        <v>1.7</v>
      </c>
      <c r="D18" s="175"/>
      <c r="E18" s="175">
        <f>+B18*C18</f>
      </c>
      <c r="F18" s="175">
        <f>+E18+E19</f>
      </c>
      <c r="G18" s="175" t="str">
        <v>Neomax 
 C102 Flex</v>
      </c>
      <c r="H18" s="174">
        <v>290000</v>
      </c>
      <c r="I18" s="175">
        <f>+F18*H18</f>
      </c>
      <c r="J18" s="175" t="str">
        <v>Nền</v>
      </c>
      <c r="K18" s="175" t="str">
        <v>Mái
  thang máy</v>
      </c>
    </row>
    <row customHeight="true" ht="24" r="19">
      <c r="A19" s="177">
        <v>13</v>
      </c>
      <c r="B19" s="175">
        <f>+2*(B18+C18)</f>
      </c>
      <c r="C19" s="175"/>
      <c r="D19" s="175">
        <v>0.1</v>
      </c>
      <c r="E19" s="175">
        <f>+D19*B19</f>
      </c>
      <c r="F19" s="175"/>
      <c r="G19" s="175"/>
      <c r="H19" s="174"/>
      <c r="I19" s="175"/>
      <c r="J19" s="175" t="str">
        <v>Thành</v>
      </c>
      <c r="K19" s="175"/>
    </row>
    <row customHeight="true" ht="24" r="20">
      <c r="A20" s="177">
        <v>14</v>
      </c>
      <c r="B20" s="418" t="str">
        <v>Cổ ống xuyên ban công T3+T2</v>
      </c>
      <c r="C20" s="418"/>
      <c r="D20" s="418"/>
      <c r="E20" s="204"/>
      <c r="F20" s="173">
        <v>6</v>
      </c>
      <c r="G20" s="178"/>
      <c r="H20" s="174">
        <v>150000</v>
      </c>
      <c r="I20" s="179">
        <f>+H20*F20</f>
      </c>
      <c r="J20" s="175" t="str">
        <v>cổ ống</v>
      </c>
      <c r="K20" s="176"/>
    </row>
    <row customHeight="true" ht="24" r="21">
      <c r="A21" s="175">
        <v>15</v>
      </c>
      <c r="B21" s="175">
        <v>4.3</v>
      </c>
      <c r="C21" s="175">
        <v>9.8</v>
      </c>
      <c r="D21" s="418"/>
      <c r="E21" s="175">
        <f>+B21*C21</f>
      </c>
      <c r="F21" s="175">
        <f>+E21</f>
      </c>
      <c r="G21" s="417"/>
      <c r="H21" s="174">
        <v>350000</v>
      </c>
      <c r="I21" s="179">
        <f>+H21*F21</f>
      </c>
      <c r="J21" s="417"/>
      <c r="K21" s="175" t="str">
        <v>Tôn mái</v>
      </c>
    </row>
    <row customHeight="true" ht="24" r="22">
      <c r="A22" s="417" t="str">
        <v>Hạng mục phát sinh chống thấm</v>
      </c>
      <c r="B22" s="417"/>
      <c r="C22" s="417"/>
      <c r="D22" s="417"/>
      <c r="E22" s="417"/>
      <c r="F22" s="417"/>
      <c r="G22" s="417"/>
      <c r="H22" s="417"/>
      <c r="I22" s="417"/>
      <c r="J22" s="417"/>
      <c r="K22" s="417"/>
    </row>
    <row customHeight="true" ht="24" r="23">
      <c r="A23" s="420">
        <v>1</v>
      </c>
      <c r="B23" s="425">
        <v>1.8</v>
      </c>
      <c r="C23" s="425"/>
      <c r="D23" s="425">
        <v>3.45</v>
      </c>
      <c r="E23" s="423">
        <f>+B23*D23</f>
      </c>
      <c r="F23" s="421">
        <f>+E23+E24+E25</f>
      </c>
      <c r="G23" s="424" t="str">
        <v>Neomax 
 C102 Flex</v>
      </c>
      <c r="H23" s="422">
        <v>350000</v>
      </c>
      <c r="I23" s="422">
        <f>+F23*H23</f>
      </c>
      <c r="J23" s="425" t="str">
        <v>Bức sau 1</v>
      </c>
      <c r="K23" s="420" t="str">
        <v>Sau nhà</v>
      </c>
    </row>
    <row customHeight="true" ht="24" r="24">
      <c r="A24" s="184">
        <v>2</v>
      </c>
      <c r="B24" s="419">
        <v>1.2</v>
      </c>
      <c r="C24" s="419">
        <v>0.6</v>
      </c>
      <c r="D24" s="419"/>
      <c r="E24" s="423">
        <f>+B24*C24</f>
      </c>
      <c r="F24" s="421"/>
      <c r="G24" s="424"/>
      <c r="H24" s="422"/>
      <c r="I24" s="422"/>
      <c r="J24" s="419" t="str">
        <v>Cửa sau</v>
      </c>
      <c r="K24" s="420"/>
    </row>
    <row customHeight="true" ht="24" r="25">
      <c r="A25" s="184">
        <v>3</v>
      </c>
      <c r="B25" s="419">
        <v>1.8</v>
      </c>
      <c r="C25" s="419"/>
      <c r="D25" s="419">
        <v>3.45</v>
      </c>
      <c r="E25" s="423">
        <f>+B25*D25</f>
      </c>
      <c r="F25" s="421"/>
      <c r="G25" s="424"/>
      <c r="H25" s="422"/>
      <c r="I25" s="422"/>
      <c r="J25" s="419" t="str">
        <v>Bức sau 2</v>
      </c>
      <c r="K25" s="420"/>
    </row>
    <row customHeight="true" ht="24" r="26">
      <c r="A26" s="184">
        <v>4</v>
      </c>
      <c r="B26" s="419">
        <v>1</v>
      </c>
      <c r="C26" s="419"/>
      <c r="D26" s="419">
        <v>3.45</v>
      </c>
      <c r="E26" s="423">
        <f>+B26*D26</f>
      </c>
      <c r="F26" s="427">
        <f>+E26+E27+E28+E29+E30</f>
      </c>
      <c r="G26" s="429" t="str">
        <v>Neomax 
 C102 Flex</v>
      </c>
      <c r="H26" s="428">
        <f>+H23</f>
      </c>
      <c r="I26" s="430">
        <f>+H26*F26</f>
      </c>
      <c r="J26" s="419" t="str">
        <v>Bức bên 1</v>
      </c>
      <c r="K26" s="184" t="str">
        <v>Mặt Bên</v>
      </c>
    </row>
    <row customHeight="true" ht="24" r="27">
      <c r="A27" s="184">
        <v>5</v>
      </c>
      <c r="B27" s="419">
        <v>1.2</v>
      </c>
      <c r="C27" s="419">
        <v>0.6</v>
      </c>
      <c r="D27" s="419"/>
      <c r="E27" s="423">
        <f>+B27*C27</f>
      </c>
      <c r="F27" s="427"/>
      <c r="G27" s="429"/>
      <c r="H27" s="428"/>
      <c r="I27" s="430"/>
      <c r="J27" s="419" t="str">
        <v>Cửa bên 1</v>
      </c>
      <c r="K27" s="184"/>
    </row>
    <row customHeight="true" ht="24" r="28">
      <c r="A28" s="184">
        <v>6</v>
      </c>
      <c r="B28" s="419">
        <v>6.1</v>
      </c>
      <c r="C28" s="419"/>
      <c r="D28" s="419">
        <v>3.45</v>
      </c>
      <c r="E28" s="423">
        <f>+B28*D28</f>
      </c>
      <c r="F28" s="427"/>
      <c r="G28" s="429"/>
      <c r="H28" s="428"/>
      <c r="I28" s="430"/>
      <c r="J28" s="419" t="str">
        <v>Bức bên 2</v>
      </c>
      <c r="K28" s="184"/>
    </row>
    <row customHeight="true" ht="24" r="29">
      <c r="A29" s="184">
        <v>7</v>
      </c>
      <c r="B29" s="419">
        <v>1.5</v>
      </c>
      <c r="C29" s="419">
        <v>1</v>
      </c>
      <c r="D29" s="419"/>
      <c r="E29" s="423">
        <f>+B29*C29</f>
      </c>
      <c r="F29" s="427"/>
      <c r="G29" s="429"/>
      <c r="H29" s="428"/>
      <c r="I29" s="430"/>
      <c r="J29" s="419" t="str">
        <v>Cửa bên 2</v>
      </c>
      <c r="K29" s="184"/>
    </row>
    <row customHeight="true" ht="24" r="30">
      <c r="A30" s="184">
        <v>8</v>
      </c>
      <c r="B30" s="419">
        <v>1.1</v>
      </c>
      <c r="C30" s="419"/>
      <c r="D30" s="419">
        <v>3.45</v>
      </c>
      <c r="E30" s="423">
        <f>+B30*D30</f>
      </c>
      <c r="F30" s="427"/>
      <c r="G30" s="429"/>
      <c r="H30" s="428"/>
      <c r="I30" s="430"/>
      <c r="J30" s="419" t="str">
        <v>Bức bên 3</v>
      </c>
      <c r="K30" s="184"/>
    </row>
    <row customHeight="true" ht="24" r="31">
      <c r="A31" s="184">
        <v>9</v>
      </c>
      <c r="B31" s="419">
        <v>1.5</v>
      </c>
      <c r="C31" s="419"/>
      <c r="D31" s="419">
        <v>3.45</v>
      </c>
      <c r="E31" s="423">
        <f>+B31*D31</f>
      </c>
      <c r="F31" s="427">
        <f>+E31+E32+E33+E34</f>
      </c>
      <c r="G31" s="429" t="str">
        <v>Neomax 
 C102 Flex</v>
      </c>
      <c r="H31" s="428">
        <f>+H26</f>
      </c>
      <c r="I31" s="430">
        <f>+H31*F31</f>
      </c>
      <c r="J31" s="419" t="str">
        <v>Bức mặt 1</v>
      </c>
      <c r="K31" s="184" t="str">
        <v>Mặt Tiền</v>
      </c>
    </row>
    <row customHeight="true" ht="24" r="32">
      <c r="A32" s="184">
        <v>10</v>
      </c>
      <c r="B32" s="419">
        <v>1.5</v>
      </c>
      <c r="C32" s="419">
        <v>1</v>
      </c>
      <c r="D32" s="419"/>
      <c r="E32" s="423">
        <f>+B32*C32</f>
      </c>
      <c r="F32" s="427"/>
      <c r="G32" s="429"/>
      <c r="H32" s="428"/>
      <c r="I32" s="430"/>
      <c r="J32" s="419" t="str">
        <v>Cửa mặt</v>
      </c>
      <c r="K32" s="184"/>
      <c r="L32">
        <f>+I23+I26+I31</f>
      </c>
    </row>
    <row customHeight="true" ht="24" r="33">
      <c r="A33" s="184">
        <v>11</v>
      </c>
      <c r="B33" s="419">
        <v>1.5</v>
      </c>
      <c r="C33" s="419"/>
      <c r="D33" s="419">
        <v>3.45</v>
      </c>
      <c r="E33" s="423">
        <f>+B33*D33</f>
      </c>
      <c r="F33" s="427"/>
      <c r="G33" s="429"/>
      <c r="H33" s="428"/>
      <c r="I33" s="430"/>
      <c r="J33" s="419" t="str">
        <v>Bức mặt 2</v>
      </c>
      <c r="K33" s="184"/>
    </row>
    <row customHeight="true" ht="24" r="34">
      <c r="A34" s="184">
        <v>12</v>
      </c>
      <c r="B34" s="419">
        <v>1.6</v>
      </c>
      <c r="C34" s="419"/>
      <c r="D34" s="419">
        <v>3.45</v>
      </c>
      <c r="E34" s="423">
        <f>+B34*D34</f>
      </c>
      <c r="F34" s="427"/>
      <c r="G34" s="429"/>
      <c r="H34" s="428"/>
      <c r="I34" s="430"/>
      <c r="J34" s="419" t="str">
        <v>Bức mặt 3</v>
      </c>
      <c r="K34" s="184"/>
    </row>
    <row r="35">
      <c r="A35" s="184"/>
      <c r="B35" s="180" t="str">
        <v>TỔNG CỘNG</v>
      </c>
      <c r="C35" s="180"/>
      <c r="D35" s="180"/>
      <c r="E35" s="181">
        <f>SUM(E23:E34)</f>
      </c>
      <c r="F35" s="185"/>
      <c r="G35" s="182"/>
      <c r="H35" s="186"/>
      <c r="I35" s="183">
        <f>ROUND(SUM(I7:I21)+SUM(I23:I33),-4)</f>
      </c>
      <c r="J35" s="187"/>
      <c r="K35" s="181"/>
    </row>
    <row r="36">
      <c r="F36" s="171"/>
      <c r="G36" s="188"/>
    </row>
    <row r="37">
      <c r="B37" s="189"/>
      <c r="C37" s="190"/>
      <c r="D37" s="190"/>
      <c r="E37" s="190"/>
      <c r="F37" s="191"/>
      <c r="G37" s="188"/>
      <c r="H37" s="190"/>
      <c r="I37" s="190"/>
      <c r="J37" s="190"/>
    </row>
    <row r="38">
      <c r="B38" s="190"/>
      <c r="C38" s="190"/>
      <c r="D38" s="190"/>
      <c r="E38" s="190"/>
      <c r="F38" s="191"/>
      <c r="G38" s="190"/>
      <c r="H38" s="190"/>
    </row>
    <row r="39">
      <c r="F39" s="171"/>
    </row>
    <row r="40">
      <c r="F40" s="171"/>
    </row>
    <row r="41">
      <c r="F41" s="171"/>
    </row>
    <row r="42">
      <c r="F42" s="171"/>
    </row>
    <row r="43">
      <c r="F43" s="171"/>
    </row>
    <row r="44">
      <c r="F44" s="171"/>
    </row>
    <row r="45">
      <c r="F45" s="171"/>
    </row>
    <row r="46">
      <c r="F46" s="171"/>
    </row>
    <row r="47">
      <c r="F47" s="171"/>
    </row>
    <row r="48">
      <c r="F48" s="171"/>
    </row>
    <row r="49">
      <c r="F49" s="171"/>
    </row>
    <row r="50">
      <c r="F50" s="171"/>
    </row>
    <row r="51">
      <c r="F51" s="171"/>
    </row>
    <row r="52">
      <c r="F52" s="171"/>
    </row>
    <row r="53">
      <c r="F53" s="171"/>
    </row>
    <row r="54">
      <c r="F54" s="171"/>
    </row>
    <row r="55">
      <c r="F55" s="171"/>
    </row>
    <row r="56">
      <c r="F56" s="171"/>
    </row>
    <row r="57">
      <c r="F57" s="171"/>
    </row>
    <row r="58">
      <c r="F58" s="171"/>
    </row>
    <row r="59">
      <c r="F59" s="171"/>
    </row>
    <row r="60">
      <c r="F60" s="171"/>
    </row>
    <row r="61">
      <c r="F61" s="171"/>
    </row>
    <row r="62">
      <c r="F62" s="171"/>
    </row>
    <row r="63">
      <c r="F63" s="171"/>
    </row>
    <row r="64">
      <c r="F64" s="171"/>
    </row>
    <row r="65">
      <c r="F65" s="171"/>
    </row>
    <row r="66">
      <c r="F66" s="171"/>
    </row>
    <row r="67">
      <c r="F67" s="171"/>
    </row>
    <row r="68">
      <c r="F68" s="171"/>
    </row>
    <row r="69">
      <c r="F69" s="171"/>
    </row>
    <row r="70">
      <c r="F70" s="171"/>
    </row>
    <row r="71">
      <c r="F71" s="171"/>
    </row>
    <row r="72">
      <c r="F72" s="171"/>
    </row>
    <row r="73">
      <c r="F73" s="171"/>
    </row>
    <row r="74">
      <c r="F74" s="171"/>
    </row>
    <row r="75">
      <c r="F75" s="171"/>
    </row>
    <row r="76">
      <c r="F76" s="171"/>
    </row>
    <row r="77">
      <c r="F77" s="171"/>
    </row>
    <row r="78">
      <c r="F78" s="171"/>
    </row>
    <row r="79">
      <c r="F79" s="171"/>
    </row>
    <row r="80">
      <c r="F80" s="171"/>
    </row>
    <row r="81">
      <c r="F81" s="171"/>
    </row>
    <row r="82">
      <c r="F82" s="171"/>
    </row>
    <row r="83">
      <c r="F83" s="171"/>
    </row>
    <row r="84">
      <c r="F84" s="171"/>
    </row>
    <row r="85">
      <c r="F85" s="171"/>
    </row>
    <row r="86">
      <c r="F86" s="171"/>
    </row>
    <row r="87">
      <c r="F87" s="171"/>
    </row>
    <row r="88">
      <c r="F88" s="171"/>
    </row>
    <row r="89">
      <c r="F89" s="171"/>
    </row>
    <row r="90">
      <c r="F90" s="171"/>
    </row>
    <row r="91">
      <c r="F91" s="171"/>
    </row>
    <row r="92">
      <c r="F92" s="171"/>
    </row>
    <row r="93">
      <c r="F93" s="171"/>
    </row>
    <row r="94">
      <c r="F94" s="171"/>
    </row>
    <row r="95">
      <c r="F95" s="171"/>
    </row>
    <row r="96">
      <c r="F96" s="171"/>
    </row>
    <row r="97">
      <c r="F97" s="171"/>
    </row>
    <row r="98">
      <c r="F98" s="171"/>
    </row>
    <row r="99">
      <c r="F99" s="171"/>
    </row>
    <row r="100">
      <c r="F100" s="171"/>
    </row>
    <row r="101">
      <c r="F101" s="171"/>
    </row>
    <row r="102">
      <c r="F102" s="171"/>
    </row>
    <row r="103">
      <c r="F103" s="171"/>
    </row>
    <row r="104">
      <c r="F104" s="171"/>
    </row>
    <row r="105">
      <c r="F105" s="171"/>
    </row>
    <row r="106">
      <c r="F106" s="171"/>
    </row>
    <row r="107">
      <c r="F107" s="171"/>
    </row>
    <row r="108">
      <c r="F108" s="171"/>
    </row>
    <row r="109">
      <c r="F109" s="171"/>
    </row>
    <row r="110">
      <c r="F110" s="171"/>
    </row>
    <row r="111">
      <c r="F111" s="171"/>
    </row>
    <row r="112">
      <c r="F112" s="171"/>
    </row>
    <row r="113">
      <c r="F113" s="171"/>
    </row>
    <row r="114">
      <c r="F114" s="171"/>
    </row>
    <row r="115">
      <c r="F115" s="171"/>
    </row>
    <row r="116">
      <c r="F116" s="171"/>
    </row>
    <row r="117">
      <c r="F117" s="171"/>
    </row>
    <row r="118">
      <c r="F118" s="171"/>
    </row>
    <row r="119">
      <c r="F119" s="171"/>
    </row>
    <row r="120">
      <c r="F120" s="171"/>
    </row>
    <row r="121">
      <c r="F121" s="171"/>
    </row>
    <row r="122">
      <c r="F122" s="171"/>
    </row>
    <row r="123">
      <c r="F123" s="171"/>
    </row>
    <row r="124">
      <c r="F124" s="171"/>
    </row>
    <row r="125">
      <c r="F125" s="171"/>
    </row>
    <row r="126">
      <c r="F126" s="171"/>
    </row>
    <row r="127">
      <c r="F127" s="171"/>
    </row>
    <row r="128">
      <c r="F128" s="171"/>
    </row>
    <row r="129">
      <c r="F129" s="171"/>
    </row>
    <row r="130">
      <c r="F130" s="171"/>
    </row>
    <row r="131">
      <c r="F131" s="171"/>
    </row>
    <row r="132">
      <c r="F132" s="171"/>
    </row>
    <row r="133">
      <c r="F133" s="171"/>
    </row>
    <row r="134">
      <c r="F134" s="171"/>
    </row>
    <row r="135">
      <c r="F135" s="171"/>
    </row>
    <row r="136">
      <c r="F136" s="171"/>
    </row>
    <row r="137">
      <c r="F137" s="171"/>
    </row>
    <row r="138">
      <c r="F138" s="171"/>
    </row>
    <row r="139">
      <c r="F139" s="171"/>
    </row>
    <row r="140">
      <c r="F140" s="171"/>
    </row>
    <row r="141">
      <c r="F141" s="171"/>
    </row>
    <row r="142">
      <c r="F142" s="171"/>
    </row>
    <row r="143">
      <c r="F143" s="171"/>
    </row>
    <row r="144">
      <c r="F144" s="171"/>
    </row>
    <row r="145">
      <c r="F145" s="171"/>
    </row>
    <row r="146">
      <c r="F146" s="171"/>
    </row>
    <row r="147">
      <c r="F147" s="171"/>
    </row>
    <row r="148">
      <c r="F148" s="171"/>
    </row>
    <row r="149">
      <c r="F149" s="171"/>
    </row>
    <row r="150">
      <c r="F150" s="171"/>
    </row>
    <row r="151">
      <c r="F151" s="171"/>
    </row>
    <row r="152">
      <c r="F152" s="171"/>
    </row>
    <row r="153">
      <c r="F153" s="171"/>
    </row>
    <row r="154">
      <c r="F154" s="171"/>
    </row>
    <row r="155">
      <c r="F155" s="171"/>
    </row>
    <row r="156">
      <c r="F156" s="171"/>
    </row>
    <row r="157">
      <c r="F157" s="171"/>
    </row>
    <row r="158">
      <c r="F158" s="171"/>
    </row>
    <row r="159">
      <c r="F159" s="171"/>
    </row>
    <row r="160">
      <c r="F160" s="171"/>
    </row>
    <row r="161">
      <c r="F161" s="171"/>
    </row>
    <row r="162">
      <c r="F162" s="171"/>
    </row>
    <row r="163">
      <c r="F163" s="171"/>
    </row>
    <row r="164">
      <c r="F164" s="171"/>
    </row>
    <row r="165">
      <c r="F165" s="171"/>
    </row>
    <row r="166">
      <c r="F166" s="171"/>
    </row>
    <row r="167">
      <c r="F167" s="171"/>
    </row>
    <row r="168">
      <c r="F168" s="171"/>
    </row>
    <row r="169">
      <c r="F169" s="171"/>
    </row>
    <row r="170">
      <c r="F170" s="171"/>
    </row>
    <row r="171">
      <c r="F171" s="171"/>
    </row>
    <row r="172">
      <c r="F172" s="171"/>
    </row>
    <row r="173">
      <c r="F173" s="171"/>
    </row>
    <row r="174">
      <c r="F174" s="171"/>
    </row>
    <row r="175">
      <c r="F175" s="171"/>
    </row>
    <row r="176">
      <c r="F176" s="171"/>
    </row>
    <row r="177">
      <c r="F177" s="171"/>
    </row>
    <row r="178">
      <c r="F178" s="171"/>
    </row>
    <row r="179">
      <c r="F179" s="171"/>
    </row>
    <row r="180">
      <c r="F180" s="171"/>
    </row>
    <row r="181">
      <c r="F181" s="171"/>
    </row>
    <row r="182">
      <c r="F182" s="171"/>
    </row>
    <row r="183">
      <c r="F183" s="171"/>
    </row>
    <row r="184">
      <c r="F184" s="171"/>
    </row>
    <row r="185">
      <c r="F185" s="171"/>
    </row>
    <row r="186">
      <c r="F186" s="171"/>
    </row>
    <row r="187">
      <c r="F187" s="171"/>
    </row>
    <row r="188">
      <c r="F188" s="171"/>
    </row>
    <row r="189">
      <c r="F189" s="171"/>
    </row>
    <row r="190">
      <c r="F190" s="171"/>
    </row>
    <row r="191">
      <c r="F191" s="171"/>
    </row>
    <row r="192">
      <c r="F192" s="171"/>
    </row>
    <row r="193">
      <c r="F193" s="171"/>
    </row>
    <row r="194">
      <c r="F194" s="171"/>
    </row>
    <row r="195">
      <c r="F195" s="171"/>
    </row>
    <row r="196">
      <c r="F196" s="171"/>
    </row>
    <row r="197">
      <c r="F197" s="171"/>
    </row>
    <row r="198">
      <c r="F198" s="171"/>
    </row>
  </sheetData>
  <mergeCells>
    <mergeCell ref="H31:H34"/>
    <mergeCell ref="H26:H30"/>
    <mergeCell ref="K31:K34"/>
    <mergeCell ref="I31:I34"/>
    <mergeCell ref="G31:G34"/>
    <mergeCell ref="F31:F34"/>
    <mergeCell ref="K26:K30"/>
    <mergeCell ref="I26:I30"/>
    <mergeCell ref="G26:G30"/>
    <mergeCell ref="F26:F30"/>
    <mergeCell ref="K23:K25"/>
    <mergeCell ref="I23:I25"/>
    <mergeCell ref="H23:H25"/>
    <mergeCell ref="G23:G25"/>
    <mergeCell ref="F23:F25"/>
    <mergeCell ref="B35:D35"/>
    <mergeCell ref="A22:K22"/>
    <mergeCell ref="B20:D20"/>
    <mergeCell ref="K18:K19"/>
    <mergeCell ref="I18:I19"/>
    <mergeCell ref="H18:H19"/>
    <mergeCell ref="G18:G19"/>
    <mergeCell ref="F18:F19"/>
    <mergeCell ref="A4:F4"/>
    <mergeCell ref="A3:F3"/>
    <mergeCell ref="A2:F2"/>
    <mergeCell ref="A1:H1"/>
    <mergeCell ref="A5:A6"/>
    <mergeCell ref="B5:D5"/>
    <mergeCell ref="E5:F6"/>
    <mergeCell ref="F7:F8"/>
    <mergeCell ref="F9:F10"/>
    <mergeCell ref="G5:G6"/>
    <mergeCell ref="G9:G10"/>
    <mergeCell ref="G7:G8"/>
    <mergeCell ref="H5:H6"/>
    <mergeCell ref="H7:H8"/>
    <mergeCell ref="H9:H10"/>
    <mergeCell ref="I9:I10"/>
    <mergeCell ref="I5:I6"/>
    <mergeCell ref="I7:I8"/>
    <mergeCell ref="J5:K6"/>
    <mergeCell ref="K7:K8"/>
    <mergeCell ref="K9:K10"/>
    <mergeCell ref="K13:K14"/>
    <mergeCell ref="K11:K12"/>
    <mergeCell ref="I13:I14"/>
    <mergeCell ref="I11:I12"/>
    <mergeCell ref="H11:H12"/>
    <mergeCell ref="H13:H14"/>
    <mergeCell ref="G11:G12"/>
    <mergeCell ref="G13:G14"/>
    <mergeCell ref="F13:F14"/>
    <mergeCell ref="F11:F12"/>
    <mergeCell ref="F15:F17"/>
    <mergeCell ref="G15:G17"/>
    <mergeCell ref="H15:H17"/>
    <mergeCell ref="I15:I17"/>
    <mergeCell ref="K15:K17"/>
  </mergeCells>
  <drawing r:id="rId1"/>
</worksheet>
</file>

<file path=xl/worksheets/sheet18.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fff"/>
    <outlinePr summaryBelow="false" summaryRight="false"/>
  </sheetPr>
  <dimension ref="A1"/>
  <sheetViews>
    <sheetView showGridLines="true" workbookViewId="0"/>
  </sheetViews>
  <sheetFormatPr defaultColWidth="14" defaultRowHeight="19"/>
  <cols>
    <col collapsed="false" customWidth="true" hidden="false" max="1" min="1" style="0" width="6"/>
    <col collapsed="false" customWidth="true" hidden="false" max="2" min="2" style="0" width="40"/>
    <col collapsed="false" customWidth="true" hidden="false" max="4" min="4" style="0" width="11"/>
    <col collapsed="false" customWidth="true" hidden="false" max="5" min="5" style="0" width="12"/>
    <col collapsed="false" customWidth="true" hidden="false" max="7" min="7" style="0" width="14"/>
    <col collapsed="false" customWidth="true" hidden="false" max="8" min="8" style="0" width="14"/>
  </cols>
  <sheetData>
    <row customHeight="true" ht="29" r="1">
      <c r="A1" s="211"/>
      <c r="B1" s="211"/>
      <c r="C1" s="211"/>
      <c r="D1" s="211"/>
      <c r="E1" s="211"/>
      <c r="F1" s="211"/>
      <c r="G1" s="211"/>
      <c r="H1" s="211"/>
      <c r="I1" s="211"/>
      <c r="J1" s="211"/>
      <c r="K1" s="95"/>
      <c r="L1" s="95"/>
      <c r="M1" s="95"/>
      <c r="N1" s="95"/>
      <c r="O1" s="95"/>
      <c r="P1" s="95"/>
      <c r="Q1" s="95"/>
      <c r="R1" s="95"/>
      <c r="S1" s="95"/>
      <c r="T1" s="95"/>
      <c r="U1" s="95"/>
      <c r="V1" s="95"/>
    </row>
    <row customHeight="true" ht="19" r="2">
      <c r="A2" s="124">
        <f>+'HM. Lan can-Mái kính-Mái Kính'!A2</f>
      </c>
      <c r="B2" s="124"/>
      <c r="C2" s="124"/>
      <c r="D2" s="124"/>
      <c r="E2" s="124"/>
      <c r="F2" s="124"/>
      <c r="G2" s="379"/>
      <c r="H2" s="379"/>
      <c r="I2" s="379"/>
      <c r="J2" s="156"/>
      <c r="K2" s="95"/>
      <c r="L2" s="95"/>
      <c r="M2" s="95"/>
      <c r="N2" s="95"/>
      <c r="O2" s="95"/>
      <c r="P2" s="95"/>
      <c r="Q2" s="95"/>
      <c r="R2" s="95"/>
      <c r="S2" s="95"/>
      <c r="T2" s="95"/>
      <c r="U2" s="95"/>
      <c r="V2" s="95"/>
    </row>
    <row customHeight="true" ht="19" r="3">
      <c r="A3" s="124">
        <f>+'HM. Lan can-Mái kính-Mái Kính'!A3</f>
      </c>
      <c r="B3" s="124"/>
      <c r="C3" s="124"/>
      <c r="D3" s="124"/>
      <c r="E3" s="124"/>
      <c r="F3" s="124"/>
      <c r="G3" s="379"/>
      <c r="H3" s="379"/>
      <c r="I3" s="379"/>
      <c r="J3" s="156"/>
      <c r="K3" s="95"/>
      <c r="L3" s="95"/>
      <c r="M3" s="95"/>
      <c r="N3" s="95"/>
      <c r="O3" s="95"/>
      <c r="P3" s="95"/>
      <c r="Q3" s="95"/>
      <c r="R3" s="95"/>
      <c r="S3" s="95"/>
      <c r="T3" s="95"/>
      <c r="U3" s="95"/>
      <c r="V3" s="95"/>
    </row>
    <row r="4">
      <c r="A4" s="124" t="str" xml:space="preserve">
        <v>Hạng mục: Điều hòa </v>
      </c>
      <c r="B4" s="124"/>
      <c r="C4" s="124"/>
      <c r="D4" s="124"/>
      <c r="E4" s="124"/>
      <c r="F4" s="124"/>
      <c r="G4" s="379"/>
      <c r="H4" s="379"/>
      <c r="I4" s="379"/>
      <c r="J4" s="156"/>
      <c r="K4" s="95"/>
      <c r="L4" s="95"/>
      <c r="M4" s="95"/>
      <c r="N4" s="95"/>
      <c r="O4" s="95"/>
      <c r="P4" s="95"/>
      <c r="Q4" s="95"/>
      <c r="R4" s="95"/>
      <c r="S4" s="95"/>
      <c r="T4" s="95"/>
      <c r="U4" s="95"/>
      <c r="V4" s="95"/>
    </row>
    <row r="5">
      <c r="A5" s="489" t="str">
        <v>TT</v>
      </c>
      <c r="B5" s="490" t="str">
        <v>Tên vật tư</v>
      </c>
      <c r="C5" s="490" t="str">
        <v>Xuất xứ</v>
      </c>
      <c r="D5" s="491" t="str">
        <v>ĐVT</v>
      </c>
      <c r="E5" s="491" t="str">
        <v>Số lượng</v>
      </c>
      <c r="F5" s="491" t="str">
        <v>Đơn giá cũ đã tính</v>
      </c>
      <c r="G5" s="491" t="str">
        <v>Thành tiền</v>
      </c>
      <c r="H5" s="491" t="str">
        <v>Đơn giá mới</v>
      </c>
      <c r="I5" s="492" t="str">
        <v>Thành Tiền</v>
      </c>
      <c r="J5" s="492" t="str">
        <v>Chênh lệch</v>
      </c>
    </row>
    <row customHeight="true" ht="23" r="6">
      <c r="A6" s="484"/>
      <c r="B6" s="485" t="str">
        <v>Tổng tiền</v>
      </c>
      <c r="C6" s="485"/>
      <c r="D6" s="215"/>
      <c r="E6" s="486"/>
      <c r="F6" s="487"/>
      <c r="G6" s="475">
        <f>+G11+G16</f>
      </c>
      <c r="H6" s="475"/>
      <c r="I6" s="475">
        <f>+I11+I16</f>
      </c>
      <c r="J6">
        <f>+G6-I6</f>
      </c>
    </row>
    <row r="7">
      <c r="A7" s="444">
        <v>1</v>
      </c>
      <c r="B7" s="441" t="str">
        <v>Điều hòa Panasonic 2 Chiều Inverter Lạnh 18.000BTU - Sưởi 25.600BTU/2.5HP CS-YZ24BKH-8</v>
      </c>
      <c r="C7" s="441" t="str">
        <v>Thái lan/ Việt Nam</v>
      </c>
      <c r="D7" s="442" t="str">
        <v>Bộ</v>
      </c>
      <c r="E7" s="445">
        <v>1</v>
      </c>
      <c r="F7" s="443">
        <v>25790000</v>
      </c>
      <c r="G7" s="443">
        <f>+F7*E7</f>
      </c>
      <c r="H7" s="443">
        <v>33990000</v>
      </c>
      <c r="I7" s="443">
        <f>+E7*H7</f>
      </c>
      <c r="J7" s="1">
        <v>30100000</v>
      </c>
      <c r="K7">
        <f>+J7*E7</f>
      </c>
    </row>
    <row r="8">
      <c r="A8" s="444">
        <v>2</v>
      </c>
      <c r="B8" s="441" t="str" xml:space="preserve">
        <v>Điều hòa Panasonic 2 chiều Inverter 2HP-12.000BTU </v>
      </c>
      <c r="C8" s="441" t="str">
        <v>Thái lan/ Việt Nam</v>
      </c>
      <c r="D8" s="442" t="str">
        <v>Bộ</v>
      </c>
      <c r="E8" s="445">
        <v>1</v>
      </c>
      <c r="F8" s="443">
        <v>25790000</v>
      </c>
      <c r="G8" s="443">
        <f>+F8*E8</f>
      </c>
      <c r="H8" s="443">
        <v>25790000</v>
      </c>
      <c r="I8" s="443">
        <f>+E8*H8</f>
      </c>
      <c r="J8" s="1">
        <v>20900000</v>
      </c>
      <c r="K8">
        <f>+J8*E8</f>
      </c>
    </row>
    <row r="9">
      <c r="A9" s="444">
        <v>3</v>
      </c>
      <c r="B9" s="441" t="str">
        <v>Điều hòa Panasonic 2 chiều Inverter 1.5HP-12000BTU CS-YZ12AKH-8</v>
      </c>
      <c r="C9" s="441" t="str">
        <v>Thái lan/ Việt Nam</v>
      </c>
      <c r="D9" s="442" t="str">
        <v>Bộ</v>
      </c>
      <c r="E9" s="445">
        <v>2</v>
      </c>
      <c r="F9" s="443">
        <v>16800000</v>
      </c>
      <c r="G9" s="443">
        <f>+F9*E9</f>
      </c>
      <c r="H9" s="443">
        <v>16800000</v>
      </c>
      <c r="I9" s="443">
        <f>+E9*H9</f>
      </c>
      <c r="J9" s="1">
        <v>13800000</v>
      </c>
      <c r="K9">
        <f>+J9*E9</f>
      </c>
    </row>
    <row customHeight="true" ht="31" r="10">
      <c r="A10" s="444">
        <v>4</v>
      </c>
      <c r="B10" s="441" t="str">
        <v>Giá đỡ đơn dàn nóng 9000</v>
      </c>
      <c r="C10" s="441"/>
      <c r="D10" s="442" t="str">
        <v>Bộ</v>
      </c>
      <c r="E10" s="445">
        <v>4</v>
      </c>
      <c r="F10" s="443">
        <v>250000</v>
      </c>
      <c r="G10" s="443">
        <f>+F10*E10</f>
      </c>
      <c r="H10" s="443">
        <v>250000</v>
      </c>
      <c r="I10" s="443">
        <f>+E10*H10</f>
      </c>
      <c r="K10">
        <f>+I10</f>
      </c>
    </row>
    <row r="11">
      <c r="A11" s="446"/>
      <c r="B11" s="449" t="str">
        <v>Tổng cộng</v>
      </c>
      <c r="C11" s="441"/>
      <c r="D11" s="442"/>
      <c r="E11" s="442"/>
      <c r="F11" s="450"/>
      <c r="G11" s="448">
        <f>SUM(G7:G10)</f>
      </c>
      <c r="H11" s="448"/>
      <c r="I11" s="448">
        <f>SUM(I7:I10)</f>
      </c>
      <c r="K11" s="448">
        <f>SUM(K7:K10)</f>
      </c>
    </row>
    <row r="12">
      <c r="A12" s="446"/>
      <c r="B12" s="447" t="str">
        <v>ỐNG ĐỒNG - ỐNG NƯỚC NGƯNG</v>
      </c>
      <c r="C12" s="447"/>
      <c r="D12" s="447"/>
      <c r="E12" s="447"/>
      <c r="F12" s="447"/>
      <c r="G12" s="447"/>
      <c r="H12" s="447"/>
      <c r="I12" s="447"/>
    </row>
    <row r="13">
      <c r="A13" s="444">
        <v>1</v>
      </c>
      <c r="B13" s="441" t="str">
        <v>Ống đồng Haiwliang Ø 6 và Ø 10 dày 7.1 (Ống đồng  6+10 Bảo ôn, Băng Cuốn, ... )</v>
      </c>
      <c r="C13" s="441"/>
      <c r="D13" s="442" t="str">
        <v>mét</v>
      </c>
      <c r="E13" s="445">
        <f>+45+25+20</f>
      </c>
      <c r="F13" s="443">
        <v>290000</v>
      </c>
      <c r="G13" s="443"/>
      <c r="H13" s="443"/>
      <c r="I13" s="443">
        <f>F13*E13</f>
      </c>
    </row>
    <row r="14">
      <c r="A14" s="444">
        <v>2</v>
      </c>
      <c r="B14" s="441" t="str">
        <v>Dây điện 2x2.5 mm2 ( bao gồm nhân công dải đi đường dây)</v>
      </c>
      <c r="C14" s="441"/>
      <c r="D14" s="442" t="str">
        <v>m</v>
      </c>
      <c r="E14" s="445">
        <f>+43*3+10</f>
      </c>
      <c r="F14" s="443">
        <v>27000</v>
      </c>
      <c r="G14" s="443"/>
      <c r="H14" s="443"/>
      <c r="I14" s="443">
        <f>F14*E14</f>
      </c>
    </row>
    <row r="15">
      <c r="A15" s="444">
        <v>3</v>
      </c>
      <c r="B15" s="441" t="str">
        <v>Nhân công cắt đục tường để trôn ống đồng hoặc ống nước ngưng</v>
      </c>
      <c r="C15" s="441"/>
      <c r="D15" s="442" t="str">
        <v>mét</v>
      </c>
      <c r="E15" s="445">
        <f>+45+25+20</f>
      </c>
      <c r="F15" s="443">
        <v>80000</v>
      </c>
      <c r="G15" s="443"/>
      <c r="H15" s="443"/>
      <c r="I15" s="443">
        <f>F15*E15</f>
      </c>
    </row>
    <row r="16">
      <c r="A16" s="440"/>
      <c r="B16" s="438" t="str">
        <v>Tổng cộng</v>
      </c>
      <c r="C16" s="438"/>
      <c r="D16" s="438"/>
      <c r="E16" s="438"/>
      <c r="F16" s="438"/>
      <c r="G16" s="439">
        <f>SUM(G13:G15)</f>
      </c>
      <c r="H16" s="439"/>
      <c r="I16" s="439">
        <f>SUM(I13:I15)</f>
      </c>
    </row>
    <row r="17"/>
    <row r="18"/>
    <row r="19"/>
    <row r="20">
      <c r="A20" s="211"/>
      <c r="B20" s="211"/>
      <c r="C20" s="211"/>
      <c r="D20" s="211"/>
      <c r="E20" s="211"/>
      <c r="F20" s="211"/>
      <c r="G20" s="211"/>
      <c r="H20" s="211"/>
      <c r="I20" s="211"/>
      <c r="J20" s="211"/>
      <c r="K20" s="95"/>
      <c r="L20" s="95"/>
      <c r="M20" s="95"/>
      <c r="N20" s="95"/>
      <c r="O20" s="95"/>
      <c r="P20" s="95"/>
      <c r="Q20" s="95"/>
      <c r="R20" s="95"/>
      <c r="S20" s="95"/>
      <c r="T20" s="95"/>
      <c r="U20" s="95"/>
      <c r="V20" s="95"/>
    </row>
    <row r="21">
      <c r="A21" s="458" t="str">
        <v>Tên khách hàng: Gia Đình Chú Long</v>
      </c>
      <c r="B21" s="458"/>
      <c r="C21" s="458"/>
      <c r="D21" s="458"/>
      <c r="E21" s="458"/>
      <c r="F21" s="458"/>
      <c r="G21" s="459"/>
      <c r="H21" s="459"/>
      <c r="I21" s="459"/>
      <c r="J21" s="156"/>
      <c r="K21" s="95"/>
      <c r="L21" s="95"/>
      <c r="M21" s="95"/>
      <c r="N21" s="95"/>
      <c r="O21" s="95"/>
      <c r="P21" s="95"/>
      <c r="Q21" s="95"/>
      <c r="R21" s="95"/>
      <c r="S21" s="95"/>
      <c r="T21" s="95"/>
      <c r="U21" s="95"/>
      <c r="V21" s="95"/>
    </row>
    <row r="22">
      <c r="A22" s="458" t="str">
        <v>Tên công trình: LHS</v>
      </c>
      <c r="B22" s="458"/>
      <c r="C22" s="458"/>
      <c r="D22" s="458"/>
      <c r="E22" s="458"/>
      <c r="F22" s="458"/>
      <c r="G22" s="459"/>
      <c r="H22" s="459"/>
      <c r="I22" s="459"/>
      <c r="J22" s="156"/>
      <c r="K22" s="95"/>
      <c r="L22" s="95"/>
      <c r="M22" s="95"/>
      <c r="N22" s="95"/>
      <c r="O22" s="95"/>
      <c r="P22" s="95"/>
      <c r="Q22" s="95"/>
      <c r="R22" s="95"/>
      <c r="S22" s="95"/>
      <c r="T22" s="95"/>
      <c r="U22" s="95"/>
      <c r="V22" s="95"/>
    </row>
    <row r="23">
      <c r="A23" s="458" t="str">
        <v>Hạng mục: Thiết bị khác</v>
      </c>
      <c r="B23" s="458"/>
      <c r="C23" s="458"/>
      <c r="D23" s="458"/>
      <c r="E23" s="458"/>
      <c r="F23" s="458"/>
      <c r="G23" s="459"/>
      <c r="H23" s="459"/>
      <c r="I23" s="459"/>
      <c r="J23" s="156"/>
      <c r="K23" s="95"/>
      <c r="L23" s="95"/>
      <c r="M23" s="95"/>
      <c r="N23" s="95"/>
      <c r="O23" s="95"/>
      <c r="P23" s="95"/>
      <c r="Q23" s="95"/>
      <c r="R23" s="95"/>
      <c r="S23" s="95"/>
      <c r="T23" s="95"/>
      <c r="U23" s="95"/>
      <c r="V23" s="95"/>
    </row>
    <row r="24">
      <c r="A24" s="457" t="str">
        <v>TT</v>
      </c>
      <c r="B24" s="454" t="str">
        <v>Tên vật tư</v>
      </c>
      <c r="C24" s="454" t="str">
        <v>Xuất xứ</v>
      </c>
      <c r="D24" s="456" t="str">
        <v>ĐVT</v>
      </c>
      <c r="E24" s="456" t="str">
        <v>Số lượng</v>
      </c>
      <c r="F24" s="455" t="str">
        <v>Đơn giá</v>
      </c>
      <c r="G24" s="455"/>
      <c r="H24" s="455"/>
      <c r="I24" s="455" t="str">
        <v>Thành Tiền</v>
      </c>
      <c r="J24" s="95"/>
      <c r="K24" s="95"/>
      <c r="L24" s="95"/>
      <c r="M24" s="95"/>
      <c r="N24" s="95"/>
      <c r="O24" s="95"/>
      <c r="P24" s="95"/>
      <c r="Q24" s="95"/>
      <c r="R24" s="95"/>
      <c r="S24" s="95"/>
      <c r="T24" s="95"/>
      <c r="U24" s="95"/>
      <c r="V24" s="95"/>
    </row>
    <row r="25">
      <c r="A25" s="479"/>
      <c r="B25" s="476" t="str">
        <v>Tổng tiền</v>
      </c>
      <c r="C25" s="476"/>
      <c r="D25" s="477"/>
      <c r="E25" s="478"/>
      <c r="F25" s="480"/>
      <c r="G25" s="474"/>
      <c r="H25" s="474"/>
      <c r="I25" s="474">
        <f>(I30+I42+I57)*1.1</f>
      </c>
      <c r="J25" s="95"/>
      <c r="K25" s="95"/>
      <c r="L25" s="95"/>
      <c r="M25" s="95"/>
      <c r="N25" s="95"/>
      <c r="O25" s="95"/>
      <c r="P25" s="95"/>
      <c r="Q25" s="95"/>
      <c r="R25" s="95"/>
      <c r="S25" s="95"/>
      <c r="T25" s="95"/>
      <c r="U25" s="95"/>
      <c r="V25" s="95"/>
    </row>
    <row r="26">
      <c r="A26" s="434">
        <v>1</v>
      </c>
      <c r="B26" s="433" t="str">
        <v>Điều hòa âm trần nối ống gió DAIKIN 18000BTU inverter 2 chiều nóng - lạnh, điều khiển có dây gắn tường. Dòng cao cấp FB50BVMA9/RZA50CV2V</v>
      </c>
      <c r="C26" s="433" t="str">
        <v>Thái lan/ Việt Nam</v>
      </c>
      <c r="D26" s="431" t="str">
        <v>Bộ</v>
      </c>
      <c r="E26" s="435">
        <v>2</v>
      </c>
      <c r="F26" s="432">
        <v>29500000</v>
      </c>
      <c r="G26" s="432"/>
      <c r="H26" s="432"/>
      <c r="I26" s="432">
        <f>F26*E26</f>
      </c>
      <c r="J26" s="95"/>
      <c r="K26" s="95"/>
      <c r="L26" s="95"/>
      <c r="M26" s="95"/>
      <c r="N26" s="95"/>
      <c r="O26" s="95"/>
      <c r="P26" s="95"/>
      <c r="Q26" s="95"/>
      <c r="R26" s="95"/>
      <c r="S26" s="95"/>
      <c r="T26" s="95"/>
      <c r="U26" s="95"/>
      <c r="V26" s="95"/>
    </row>
    <row r="27">
      <c r="A27" s="434">
        <v>2</v>
      </c>
      <c r="B27" s="433" t="str">
        <v>Nhân công lắp đặt điều hòa nối gió âm trần máy 18000BTU -</v>
      </c>
      <c r="C27" s="433"/>
      <c r="D27" s="431" t="str">
        <v>Máy</v>
      </c>
      <c r="E27" s="435">
        <v>2</v>
      </c>
      <c r="F27" s="432">
        <v>3500000</v>
      </c>
      <c r="G27" s="432"/>
      <c r="H27" s="432"/>
      <c r="I27" s="432">
        <f>F27*E27</f>
      </c>
      <c r="J27" s="95"/>
      <c r="K27" s="95"/>
      <c r="L27" s="95"/>
      <c r="M27" s="95"/>
      <c r="N27" s="95"/>
      <c r="O27" s="95"/>
      <c r="P27" s="95"/>
      <c r="Q27" s="95"/>
      <c r="R27" s="95"/>
      <c r="S27" s="95"/>
      <c r="T27" s="95"/>
      <c r="U27" s="95"/>
      <c r="V27" s="95"/>
    </row>
    <row r="28">
      <c r="A28" s="434">
        <v>3</v>
      </c>
      <c r="B28" s="433" t="str">
        <v>Giá đỡ đơn dàn nóng 18.000 - 24.000</v>
      </c>
      <c r="C28" s="433"/>
      <c r="D28" s="431" t="str">
        <v>Bộ</v>
      </c>
      <c r="E28" s="435">
        <v>2</v>
      </c>
      <c r="F28" s="432">
        <v>250000</v>
      </c>
      <c r="G28" s="432"/>
      <c r="H28" s="432"/>
      <c r="I28" s="432">
        <f>F28*E28</f>
      </c>
      <c r="J28" s="95"/>
      <c r="K28" s="95"/>
      <c r="L28" s="95"/>
      <c r="M28" s="95"/>
      <c r="N28" s="95"/>
      <c r="O28" s="95"/>
      <c r="P28" s="95"/>
      <c r="Q28" s="95"/>
      <c r="R28" s="95"/>
      <c r="S28" s="95"/>
      <c r="T28" s="95"/>
      <c r="U28" s="95"/>
      <c r="V28" s="95"/>
    </row>
    <row r="29">
      <c r="A29" s="434">
        <v>4</v>
      </c>
      <c r="B29" s="433" t="str">
        <v>Phụ kiện lắp đặt hoàn thiện cục nóng gồm, que hàn đồng ,ôxi, gas hàn, ốc, vít , nở, long đen bắt máy...</v>
      </c>
      <c r="C29" s="433"/>
      <c r="D29" s="431" t="str">
        <v>Bộ</v>
      </c>
      <c r="E29" s="435">
        <v>2</v>
      </c>
      <c r="F29" s="432">
        <v>150000</v>
      </c>
      <c r="G29" s="432"/>
      <c r="H29" s="432"/>
      <c r="I29" s="432">
        <f>F29*E29</f>
      </c>
      <c r="J29" s="95"/>
      <c r="K29" s="95"/>
      <c r="L29" s="95"/>
      <c r="M29" s="95"/>
      <c r="N29" s="95"/>
      <c r="O29" s="95"/>
      <c r="P29" s="95"/>
      <c r="Q29" s="95"/>
      <c r="R29" s="95"/>
      <c r="S29" s="95"/>
      <c r="T29" s="95"/>
      <c r="U29" s="95"/>
      <c r="V29" s="95"/>
    </row>
    <row r="30">
      <c r="A30" s="437"/>
      <c r="B30" s="452" t="str">
        <v>Tổng cộng</v>
      </c>
      <c r="C30" s="433"/>
      <c r="D30" s="431"/>
      <c r="E30" s="431"/>
      <c r="F30" s="473"/>
      <c r="G30" s="451"/>
      <c r="H30" s="451"/>
      <c r="I30" s="451">
        <f>SUM(I26:I29)</f>
      </c>
      <c r="J30" s="95"/>
      <c r="K30" s="95"/>
      <c r="L30" s="95"/>
      <c r="M30" s="95"/>
      <c r="N30" s="95"/>
      <c r="O30" s="95"/>
      <c r="P30" s="95"/>
      <c r="Q30" s="95"/>
      <c r="R30" s="95"/>
      <c r="S30" s="95"/>
      <c r="T30" s="95"/>
      <c r="U30" s="95"/>
      <c r="V30" s="95"/>
    </row>
    <row r="31">
      <c r="A31" s="437"/>
      <c r="B31" s="436" t="str">
        <v>PHỤ KIỆN PHẦN NỐI GIÓ</v>
      </c>
      <c r="C31" s="436"/>
      <c r="D31" s="436"/>
      <c r="E31" s="436"/>
      <c r="F31" s="436"/>
      <c r="G31" s="436"/>
      <c r="H31" s="436"/>
      <c r="I31" s="436"/>
      <c r="J31" s="95"/>
      <c r="K31" s="95"/>
      <c r="L31" s="95"/>
      <c r="M31" s="95"/>
      <c r="N31" s="95"/>
      <c r="O31" s="95"/>
      <c r="P31" s="95"/>
      <c r="Q31" s="95"/>
      <c r="R31" s="95"/>
      <c r="S31" s="95"/>
      <c r="T31" s="95"/>
      <c r="U31" s="95"/>
      <c r="V31" s="95"/>
    </row>
    <row r="32">
      <c r="A32" s="434">
        <v>1</v>
      </c>
      <c r="B32" s="433" t="str">
        <v>Hộp gió thổi FBA50 Mặt 18.000 BTU</v>
      </c>
      <c r="C32" s="433" t="str">
        <v>VN</v>
      </c>
      <c r="D32" s="431" t="str">
        <v>Hộp</v>
      </c>
      <c r="E32" s="435">
        <v>2</v>
      </c>
      <c r="F32" s="432">
        <v>890000</v>
      </c>
      <c r="G32" s="432"/>
      <c r="H32" s="432"/>
      <c r="I32" s="432">
        <f>F32*E32</f>
      </c>
      <c r="J32" s="95"/>
      <c r="K32" s="95"/>
      <c r="L32" s="95"/>
      <c r="M32" s="95"/>
      <c r="N32" s="95"/>
      <c r="O32" s="95"/>
      <c r="P32" s="95"/>
      <c r="Q32" s="95"/>
      <c r="R32" s="95"/>
      <c r="S32" s="95"/>
      <c r="T32" s="95"/>
      <c r="U32" s="95"/>
      <c r="V32" s="95"/>
    </row>
    <row r="33">
      <c r="A33" s="434">
        <v>2</v>
      </c>
      <c r="B33" s="433" t="str">
        <v>Hộp gió hồi về FBA50 Mặt 18.000 BTU</v>
      </c>
      <c r="C33" s="433" t="str">
        <v>VN</v>
      </c>
      <c r="D33" s="431" t="str">
        <v>Hộp</v>
      </c>
      <c r="E33" s="435">
        <v>2</v>
      </c>
      <c r="F33" s="432">
        <v>890000</v>
      </c>
      <c r="G33" s="432"/>
      <c r="H33" s="432"/>
      <c r="I33" s="432">
        <f>F33*E33</f>
      </c>
      <c r="J33" s="95"/>
      <c r="K33" s="95"/>
      <c r="L33" s="95"/>
      <c r="M33" s="95"/>
      <c r="N33" s="95"/>
      <c r="O33" s="95"/>
      <c r="P33" s="95"/>
      <c r="Q33" s="95"/>
      <c r="R33" s="95"/>
      <c r="S33" s="95"/>
      <c r="T33" s="95"/>
      <c r="U33" s="95"/>
      <c r="V33" s="95"/>
    </row>
    <row r="34">
      <c r="A34" s="434">
        <v>3</v>
      </c>
      <c r="B34" s="433" t="str">
        <v>Hộp gió cửa 1150x105H100/2D200</v>
      </c>
      <c r="C34" s="433" t="str">
        <v>VN</v>
      </c>
      <c r="D34" s="431" t="str">
        <v>Hộp</v>
      </c>
      <c r="E34" s="435">
        <v>2</v>
      </c>
      <c r="F34" s="432">
        <v>850000</v>
      </c>
      <c r="G34" s="432"/>
      <c r="H34" s="432"/>
      <c r="I34" s="432">
        <f>F34*E34</f>
      </c>
      <c r="J34" s="95"/>
      <c r="K34" s="95"/>
      <c r="L34" s="95"/>
      <c r="M34" s="95"/>
      <c r="N34" s="95"/>
      <c r="O34" s="95"/>
      <c r="P34" s="95"/>
      <c r="Q34" s="95"/>
      <c r="R34" s="95"/>
      <c r="S34" s="95"/>
      <c r="T34" s="95"/>
      <c r="U34" s="95"/>
      <c r="V34" s="95"/>
    </row>
    <row r="35">
      <c r="A35" s="434">
        <v>4</v>
      </c>
      <c r="B35" s="433" t="str">
        <v>Cửa gió nan thẳng BD120x150</v>
      </c>
      <c r="C35" s="433" t="str">
        <v>VN</v>
      </c>
      <c r="D35" s="431" t="str">
        <v>Bộ</v>
      </c>
      <c r="E35" s="435">
        <v>2</v>
      </c>
      <c r="F35" s="432">
        <v>690000</v>
      </c>
      <c r="G35" s="432"/>
      <c r="H35" s="432"/>
      <c r="I35" s="432">
        <f>F35*E35</f>
      </c>
      <c r="J35" s="95"/>
      <c r="K35" s="95"/>
      <c r="L35" s="95"/>
      <c r="M35" s="95"/>
      <c r="N35" s="95"/>
      <c r="O35" s="95"/>
      <c r="P35" s="95"/>
      <c r="Q35" s="95"/>
      <c r="R35" s="95"/>
      <c r="S35" s="95"/>
      <c r="T35" s="95"/>
      <c r="U35" s="95"/>
      <c r="V35" s="95"/>
    </row>
    <row r="36">
      <c r="A36" s="434">
        <v>5</v>
      </c>
      <c r="B36" s="433" t="str">
        <v>Lưới lọc bụi cửa gió 1000-1150 x150</v>
      </c>
      <c r="C36" s="433" t="str">
        <v>VN</v>
      </c>
      <c r="D36" s="431" t="str">
        <v>Cái</v>
      </c>
      <c r="E36" s="435">
        <v>2</v>
      </c>
      <c r="F36" s="432">
        <v>480000</v>
      </c>
      <c r="G36" s="432"/>
      <c r="H36" s="432"/>
      <c r="I36" s="432">
        <f>F36*E36</f>
      </c>
      <c r="J36" s="95"/>
      <c r="K36" s="95"/>
      <c r="L36" s="95"/>
      <c r="M36" s="95"/>
      <c r="N36" s="95"/>
      <c r="O36" s="95"/>
      <c r="P36" s="95"/>
      <c r="Q36" s="95"/>
      <c r="R36" s="95"/>
      <c r="S36" s="95"/>
      <c r="T36" s="95"/>
      <c r="U36" s="95"/>
      <c r="V36" s="95"/>
    </row>
    <row r="37">
      <c r="A37" s="434">
        <v>6</v>
      </c>
      <c r="B37" s="433" t="str">
        <v>Ống gió mềm có bảo ôn cách nhiệt D200 polyester</v>
      </c>
      <c r="C37" s="433" t="str">
        <v>VN</v>
      </c>
      <c r="D37" s="431" t="str">
        <v>Cuộn</v>
      </c>
      <c r="E37" s="435">
        <v>5</v>
      </c>
      <c r="F37" s="432">
        <v>590000</v>
      </c>
      <c r="G37" s="432"/>
      <c r="H37" s="432"/>
      <c r="I37" s="432">
        <f>F37*E37</f>
      </c>
      <c r="J37" s="95"/>
      <c r="K37" s="95"/>
      <c r="L37" s="95"/>
      <c r="M37" s="95"/>
      <c r="N37" s="95"/>
      <c r="O37" s="95"/>
      <c r="P37" s="95"/>
      <c r="Q37" s="95"/>
      <c r="R37" s="95"/>
      <c r="S37" s="95"/>
      <c r="T37" s="95"/>
      <c r="U37" s="95"/>
      <c r="V37" s="95"/>
    </row>
    <row r="38">
      <c r="A38" s="434">
        <v>7</v>
      </c>
      <c r="B38" s="433" t="str">
        <v>Lò so treo cửa gió</v>
      </c>
      <c r="C38" s="433" t="str">
        <v>VN</v>
      </c>
      <c r="D38" s="431" t="str">
        <v>Cái</v>
      </c>
      <c r="E38" s="435">
        <v>2</v>
      </c>
      <c r="F38" s="432">
        <v>25000</v>
      </c>
      <c r="G38" s="432"/>
      <c r="H38" s="432"/>
      <c r="I38" s="432">
        <f>F38*E38</f>
      </c>
      <c r="J38" s="95"/>
      <c r="K38" s="95"/>
      <c r="L38" s="95"/>
      <c r="M38" s="95"/>
      <c r="N38" s="95"/>
      <c r="O38" s="95"/>
      <c r="P38" s="95"/>
      <c r="Q38" s="95"/>
      <c r="R38" s="95"/>
      <c r="S38" s="95"/>
      <c r="T38" s="95"/>
      <c r="U38" s="95"/>
      <c r="V38" s="95"/>
    </row>
    <row r="39">
      <c r="A39" s="434">
        <v>8</v>
      </c>
      <c r="B39" s="433" t="str">
        <v>Băng dính bạc dán bọc cách nhiệt</v>
      </c>
      <c r="C39" s="433" t="str">
        <v>VN</v>
      </c>
      <c r="D39" s="431" t="str">
        <v>Quận</v>
      </c>
      <c r="E39" s="435">
        <v>2</v>
      </c>
      <c r="F39" s="432">
        <v>60000</v>
      </c>
      <c r="G39" s="432"/>
      <c r="H39" s="432"/>
      <c r="I39" s="432">
        <f>F39*E39</f>
      </c>
      <c r="J39" s="95"/>
      <c r="K39" s="95"/>
      <c r="L39" s="95"/>
      <c r="M39" s="95"/>
      <c r="N39" s="95"/>
      <c r="O39" s="95"/>
      <c r="P39" s="95"/>
      <c r="Q39" s="95"/>
      <c r="R39" s="95"/>
      <c r="S39" s="95"/>
      <c r="T39" s="95"/>
      <c r="U39" s="95"/>
      <c r="V39" s="95"/>
    </row>
    <row r="40">
      <c r="A40" s="434">
        <v>9</v>
      </c>
      <c r="B40" s="433" t="str">
        <v>Dây đai xiết ống gió D200</v>
      </c>
      <c r="C40" s="433" t="str">
        <v>VN</v>
      </c>
      <c r="D40" s="431" t="str">
        <v>Cái</v>
      </c>
      <c r="E40" s="435">
        <v>8</v>
      </c>
      <c r="F40" s="432">
        <v>13000</v>
      </c>
      <c r="G40" s="432"/>
      <c r="H40" s="432"/>
      <c r="I40" s="432">
        <f>F40*E40</f>
      </c>
      <c r="J40" s="95"/>
      <c r="K40" s="95"/>
      <c r="L40" s="95"/>
      <c r="M40" s="95"/>
      <c r="N40" s="95"/>
      <c r="O40" s="95"/>
      <c r="P40" s="95"/>
      <c r="Q40" s="95"/>
      <c r="R40" s="95"/>
      <c r="S40" s="95"/>
      <c r="T40" s="95"/>
      <c r="U40" s="95"/>
      <c r="V40" s="95"/>
    </row>
    <row r="41">
      <c r="A41" s="434">
        <v>10</v>
      </c>
      <c r="B41" s="433" t="str">
        <v>Phụ kiện treo bắt mặt máy lạnh trong nhà và đường ống gió: Ti, ốc, nong đen, nở đạn , đai , băng keo...</v>
      </c>
      <c r="C41" s="433" t="str">
        <v>VN</v>
      </c>
      <c r="D41" s="431" t="str">
        <v>Bộ</v>
      </c>
      <c r="E41" s="435">
        <v>2</v>
      </c>
      <c r="F41" s="432">
        <v>350000</v>
      </c>
      <c r="G41" s="432"/>
      <c r="H41" s="432"/>
      <c r="I41" s="432">
        <f>F41*E41</f>
      </c>
      <c r="J41" s="95"/>
      <c r="K41" s="95"/>
      <c r="L41" s="95"/>
      <c r="M41" s="95"/>
      <c r="N41" s="95"/>
      <c r="O41" s="95"/>
      <c r="P41" s="95"/>
      <c r="Q41" s="95"/>
      <c r="R41" s="95"/>
      <c r="S41" s="95"/>
      <c r="T41" s="95"/>
      <c r="U41" s="95"/>
      <c r="V41" s="95"/>
    </row>
    <row r="42">
      <c r="A42" s="437"/>
      <c r="B42" s="452" t="str">
        <v>Tổng cộng</v>
      </c>
      <c r="C42" s="433"/>
      <c r="D42" s="431"/>
      <c r="E42" s="431"/>
      <c r="F42" s="453"/>
      <c r="G42" s="451"/>
      <c r="H42" s="451"/>
      <c r="I42" s="451">
        <f>SUM(I32:I41)</f>
      </c>
      <c r="J42" s="95"/>
      <c r="K42" s="95"/>
      <c r="L42" s="95"/>
      <c r="M42" s="95"/>
      <c r="N42" s="95"/>
      <c r="O42" s="95"/>
      <c r="P42" s="95"/>
      <c r="Q42" s="95"/>
      <c r="R42" s="95"/>
      <c r="S42" s="95"/>
      <c r="T42" s="95"/>
      <c r="U42" s="95"/>
      <c r="V42" s="95"/>
    </row>
    <row r="43">
      <c r="A43" s="437"/>
      <c r="B43" s="436" t="str">
        <v>ỐNG ĐỒNG - ỐNG NƯỚC NGƯNG</v>
      </c>
      <c r="C43" s="436"/>
      <c r="D43" s="436"/>
      <c r="E43" s="436"/>
      <c r="F43" s="436"/>
      <c r="G43" s="436"/>
      <c r="H43" s="436"/>
      <c r="I43" s="436"/>
      <c r="J43" s="95"/>
      <c r="K43" s="95"/>
      <c r="L43" s="95"/>
      <c r="M43" s="95"/>
      <c r="N43" s="95"/>
      <c r="O43" s="95"/>
      <c r="P43" s="95"/>
      <c r="Q43" s="95"/>
      <c r="R43" s="95"/>
      <c r="S43" s="95"/>
      <c r="T43" s="95"/>
      <c r="U43" s="95"/>
      <c r="V43" s="95"/>
    </row>
    <row r="44">
      <c r="A44" s="434">
        <v>1</v>
      </c>
      <c r="B44" s="433" t="str">
        <v>Ống đồng Ø 10 dày 0.71mm (bao gồm công bọc kéo, dải hoàn thiện đường ống )</v>
      </c>
      <c r="C44" s="433"/>
      <c r="D44" s="431" t="str">
        <v>mét</v>
      </c>
      <c r="E44" s="435">
        <v>30</v>
      </c>
      <c r="F44" s="432">
        <v>115000</v>
      </c>
      <c r="G44" s="432"/>
      <c r="H44" s="432"/>
      <c r="I44" s="432">
        <f>F44*E44</f>
      </c>
      <c r="J44" s="95"/>
      <c r="K44" s="95"/>
      <c r="L44" s="95"/>
      <c r="M44" s="95"/>
      <c r="N44" s="95"/>
      <c r="O44" s="95"/>
      <c r="P44" s="95"/>
      <c r="Q44" s="95"/>
      <c r="R44" s="95"/>
      <c r="S44" s="95"/>
      <c r="T44" s="95"/>
      <c r="U44" s="95"/>
      <c r="V44" s="95"/>
    </row>
    <row r="45">
      <c r="A45" s="434">
        <v>2</v>
      </c>
      <c r="B45" s="433" t="str">
        <v>Ống đồng Ø 16 dày 0.71mm (bao gồm công bọc kéo, dải hoàn thiện đường ống )</v>
      </c>
      <c r="C45" s="433"/>
      <c r="D45" s="431" t="str">
        <v>mét</v>
      </c>
      <c r="E45" s="435">
        <v>30</v>
      </c>
      <c r="F45" s="432">
        <v>135000</v>
      </c>
      <c r="G45" s="432"/>
      <c r="H45" s="432"/>
      <c r="I45" s="432">
        <f>F45*E45</f>
      </c>
      <c r="J45" s="95"/>
      <c r="K45" s="95"/>
      <c r="L45" s="95"/>
      <c r="M45" s="95"/>
      <c r="N45" s="95"/>
      <c r="O45" s="95"/>
      <c r="P45" s="95"/>
      <c r="Q45" s="95"/>
      <c r="R45" s="95"/>
      <c r="S45" s="95"/>
      <c r="T45" s="95"/>
      <c r="U45" s="95"/>
      <c r="V45" s="95"/>
    </row>
    <row r="46">
      <c r="A46" s="434">
        <v>3</v>
      </c>
      <c r="B46" s="433" t="str">
        <v>Băng quấn bọc hoàn thiện đường đồng</v>
      </c>
      <c r="C46" s="433"/>
      <c r="D46" s="431" t="str">
        <v>mét</v>
      </c>
      <c r="E46" s="435">
        <v>30</v>
      </c>
      <c r="F46" s="432">
        <v>150000</v>
      </c>
      <c r="G46" s="432"/>
      <c r="H46" s="432"/>
      <c r="I46" s="432">
        <f>F46*E46</f>
      </c>
      <c r="J46" s="95"/>
      <c r="K46" s="95"/>
      <c r="L46" s="95"/>
      <c r="M46" s="95"/>
      <c r="N46" s="95"/>
      <c r="O46" s="95"/>
      <c r="P46" s="95"/>
      <c r="Q46" s="95"/>
      <c r="R46" s="95"/>
      <c r="S46" s="95"/>
      <c r="T46" s="95"/>
      <c r="U46" s="95"/>
      <c r="V46" s="95"/>
    </row>
    <row r="47">
      <c r="A47" s="434">
        <v>4</v>
      </c>
      <c r="B47" s="433" t="str">
        <v>Bảo ôn đơn D10 độ dày 13mm</v>
      </c>
      <c r="C47" s="433"/>
      <c r="D47" s="431" t="str">
        <v>mét</v>
      </c>
      <c r="E47" s="435">
        <v>30</v>
      </c>
      <c r="F47" s="432">
        <v>290000</v>
      </c>
      <c r="G47" s="432"/>
      <c r="H47" s="432"/>
      <c r="I47" s="432">
        <f>F47*E47</f>
      </c>
      <c r="J47" s="95"/>
      <c r="K47" s="95"/>
      <c r="L47" s="95"/>
      <c r="M47" s="95"/>
      <c r="N47" s="95"/>
      <c r="O47" s="95"/>
      <c r="P47" s="95"/>
      <c r="Q47" s="95"/>
      <c r="R47" s="95"/>
      <c r="S47" s="95"/>
      <c r="T47" s="95"/>
      <c r="U47" s="95"/>
      <c r="V47" s="95"/>
    </row>
    <row r="48">
      <c r="A48" s="434">
        <v>7</v>
      </c>
      <c r="B48" s="433" t="str">
        <v>Dây điện 2x1.5mm2 ( bao gồm nhân công dải đi đường dây)</v>
      </c>
      <c r="C48" s="433"/>
      <c r="D48" s="431" t="str">
        <v>mét</v>
      </c>
      <c r="E48" s="435">
        <v>200</v>
      </c>
      <c r="F48" s="432">
        <v>19000</v>
      </c>
      <c r="G48" s="432"/>
      <c r="H48" s="432"/>
      <c r="I48" s="432">
        <f>F48*E48</f>
      </c>
      <c r="J48" s="95"/>
      <c r="K48" s="95"/>
      <c r="L48" s="95"/>
      <c r="M48" s="95"/>
      <c r="N48" s="95"/>
      <c r="O48" s="95"/>
      <c r="P48" s="95"/>
      <c r="Q48" s="95"/>
      <c r="R48" s="95"/>
      <c r="S48" s="95"/>
      <c r="T48" s="95"/>
      <c r="U48" s="95"/>
      <c r="V48" s="95"/>
    </row>
    <row r="49">
      <c r="A49" s="434">
        <v>9</v>
      </c>
      <c r="B49" s="433" t="str">
        <v>Bảo ôn ống nước ngưng D28mm độ dày10mm</v>
      </c>
      <c r="C49" s="433"/>
      <c r="D49" s="431" t="str">
        <v>mét</v>
      </c>
      <c r="E49" s="435">
        <v>25</v>
      </c>
      <c r="F49" s="432">
        <v>380000</v>
      </c>
      <c r="G49" s="432"/>
      <c r="H49" s="432"/>
      <c r="I49" s="432">
        <f>F49*E49</f>
      </c>
      <c r="J49" s="95"/>
      <c r="K49" s="95"/>
      <c r="L49" s="95"/>
      <c r="M49" s="95"/>
      <c r="N49" s="95"/>
      <c r="O49" s="95"/>
      <c r="P49" s="95"/>
      <c r="Q49" s="95"/>
      <c r="R49" s="95"/>
      <c r="S49" s="95"/>
      <c r="T49" s="95"/>
      <c r="U49" s="95"/>
      <c r="V49" s="95"/>
    </row>
    <row r="50">
      <c r="A50" s="434">
        <v>10</v>
      </c>
      <c r="B50" s="433" t="str">
        <v>Ống nước ngưng D27 C2 và phụ kiện bao gồm keo, cút tê</v>
      </c>
      <c r="C50" s="433"/>
      <c r="D50" s="431" t="str">
        <v>mét</v>
      </c>
      <c r="E50" s="435">
        <v>45</v>
      </c>
      <c r="F50" s="432">
        <v>75000</v>
      </c>
      <c r="G50" s="432"/>
      <c r="H50" s="432"/>
      <c r="I50" s="432">
        <f>F50*E50</f>
      </c>
      <c r="J50" s="95"/>
      <c r="K50" s="95"/>
      <c r="L50" s="95"/>
      <c r="M50" s="95"/>
      <c r="N50" s="95"/>
      <c r="O50" s="95"/>
      <c r="P50" s="95"/>
      <c r="Q50" s="95"/>
      <c r="R50" s="95"/>
      <c r="S50" s="95"/>
      <c r="T50" s="95"/>
      <c r="U50" s="95"/>
      <c r="V50" s="95"/>
    </row>
    <row r="51">
      <c r="A51" s="434">
        <v>11</v>
      </c>
      <c r="B51" s="433" t="str">
        <v>băng quấn bọc cách ẩm, hoàn thiện đường đồng</v>
      </c>
      <c r="C51" s="433"/>
      <c r="D51" s="431" t="str">
        <v>mét</v>
      </c>
      <c r="E51" s="435">
        <v>30</v>
      </c>
      <c r="F51" s="432">
        <v>10000</v>
      </c>
      <c r="G51" s="432"/>
      <c r="H51" s="432"/>
      <c r="I51" s="432">
        <f>F51*E51</f>
      </c>
      <c r="J51" s="95"/>
      <c r="K51" s="95"/>
      <c r="L51" s="95"/>
      <c r="M51" s="95"/>
      <c r="N51" s="95"/>
      <c r="O51" s="95"/>
      <c r="P51" s="95"/>
      <c r="Q51" s="95"/>
      <c r="R51" s="95"/>
      <c r="S51" s="95"/>
      <c r="T51" s="95"/>
      <c r="U51" s="95"/>
      <c r="V51" s="95"/>
    </row>
    <row r="52">
      <c r="A52" s="434">
        <v>12</v>
      </c>
      <c r="B52" s="433" t="str">
        <v>Nhân công cắt đục tường để trôn ống đồng hoặc ống nước ngưng</v>
      </c>
      <c r="C52" s="433"/>
      <c r="D52" s="431" t="str">
        <v>mét</v>
      </c>
      <c r="E52" s="435">
        <v>45</v>
      </c>
      <c r="F52" s="432">
        <v>90000</v>
      </c>
      <c r="G52" s="432"/>
      <c r="H52" s="432"/>
      <c r="I52" s="432">
        <f>F52*E52</f>
      </c>
      <c r="J52" s="95"/>
      <c r="K52" s="95"/>
      <c r="L52" s="95"/>
      <c r="M52" s="95"/>
      <c r="N52" s="95"/>
      <c r="O52" s="95"/>
      <c r="P52" s="95"/>
      <c r="Q52" s="95"/>
      <c r="R52" s="95"/>
      <c r="S52" s="95"/>
      <c r="T52" s="95"/>
      <c r="U52" s="95"/>
      <c r="V52" s="95"/>
    </row>
    <row r="53">
      <c r="A53" s="434">
        <v>13</v>
      </c>
      <c r="B53" s="433" t="str">
        <v>Khoan rút lõi xuyên sàn, xuyên tường đi ống và bống nước thải</v>
      </c>
      <c r="C53" s="433"/>
      <c r="D53" s="431" t="str">
        <v>lỗ</v>
      </c>
      <c r="E53" s="435">
        <v>6</v>
      </c>
      <c r="F53" s="432">
        <v>90000</v>
      </c>
      <c r="G53" s="432"/>
      <c r="H53" s="432"/>
      <c r="I53" s="432">
        <f>F53*E53</f>
      </c>
      <c r="J53" s="95"/>
      <c r="K53" s="95"/>
      <c r="L53" s="95"/>
      <c r="M53" s="95"/>
      <c r="N53" s="95"/>
      <c r="O53" s="95"/>
      <c r="P53" s="95"/>
      <c r="Q53" s="95"/>
      <c r="R53" s="95"/>
      <c r="S53" s="95"/>
      <c r="T53" s="95"/>
      <c r="U53" s="95"/>
      <c r="V53" s="95"/>
    </row>
    <row r="54">
      <c r="A54" s="469">
        <v>14</v>
      </c>
      <c r="B54" s="471" t="str">
        <v>khí Nitor thử kín+ ti nạp</v>
      </c>
      <c r="C54" s="466"/>
      <c r="D54" s="467" t="str">
        <v>máy</v>
      </c>
      <c r="E54" s="470">
        <v>2</v>
      </c>
      <c r="F54" s="472">
        <v>150000</v>
      </c>
      <c r="G54" s="468"/>
      <c r="H54" s="468"/>
      <c r="I54" s="468">
        <f>F54*E54</f>
      </c>
      <c r="J54" s="95"/>
      <c r="K54" s="95"/>
      <c r="L54" s="95"/>
      <c r="M54" s="95"/>
      <c r="N54" s="95"/>
      <c r="O54" s="95"/>
      <c r="P54" s="95"/>
      <c r="Q54" s="95"/>
      <c r="R54" s="95"/>
      <c r="S54" s="95"/>
      <c r="T54" s="95"/>
      <c r="U54" s="95"/>
      <c r="V54" s="95"/>
    </row>
    <row r="55">
      <c r="A55" s="462">
        <v>15</v>
      </c>
      <c r="B55" s="460" t="str">
        <v>giá treo ống đồng ,ống nước ngưng và phụ kiện</v>
      </c>
      <c r="C55" s="465"/>
      <c r="D55" s="464" t="str">
        <v>máy</v>
      </c>
      <c r="E55" s="462">
        <v>2</v>
      </c>
      <c r="F55" s="461">
        <v>35000</v>
      </c>
      <c r="G55" s="463"/>
      <c r="H55" s="463"/>
      <c r="I55" s="463">
        <f>F55*E55</f>
      </c>
      <c r="J55" s="95"/>
      <c r="K55" s="95"/>
      <c r="L55" s="95"/>
      <c r="M55" s="95"/>
      <c r="N55" s="95"/>
      <c r="O55" s="95"/>
      <c r="P55" s="95"/>
      <c r="Q55" s="95"/>
      <c r="R55" s="95"/>
      <c r="S55" s="95"/>
      <c r="T55" s="95"/>
      <c r="U55" s="95"/>
      <c r="V55" s="95"/>
    </row>
    <row r="56">
      <c r="A56" s="462">
        <v>16</v>
      </c>
      <c r="B56" s="460" t="str">
        <v>Oxy + gas hàn, bạc hàn</v>
      </c>
      <c r="C56" s="465"/>
      <c r="D56" s="464" t="str">
        <v>máy</v>
      </c>
      <c r="E56" s="462">
        <v>2</v>
      </c>
      <c r="F56" s="461">
        <v>80000</v>
      </c>
      <c r="G56" s="463"/>
      <c r="H56" s="463"/>
      <c r="I56" s="463">
        <f>F56*E56</f>
      </c>
      <c r="J56" s="95"/>
      <c r="K56" s="95"/>
      <c r="L56" s="95"/>
      <c r="M56" s="95"/>
      <c r="N56" s="95"/>
      <c r="O56" s="95"/>
      <c r="P56" s="95"/>
      <c r="Q56" s="95"/>
      <c r="R56" s="95"/>
      <c r="S56" s="95"/>
      <c r="T56" s="95"/>
      <c r="U56" s="95"/>
      <c r="V56" s="95"/>
    </row>
    <row r="57">
      <c r="A57" s="483"/>
      <c r="B57" s="481"/>
      <c r="C57" s="481"/>
      <c r="D57" s="481"/>
      <c r="E57" s="481"/>
      <c r="F57" s="481"/>
      <c r="G57" s="482"/>
      <c r="H57" s="482"/>
      <c r="I57" s="482">
        <f>SUM(I44:I56)</f>
      </c>
      <c r="J57" s="95"/>
      <c r="K57" s="95"/>
      <c r="L57" s="95"/>
      <c r="M57" s="95"/>
      <c r="N57" s="95"/>
      <c r="O57" s="95"/>
      <c r="P57" s="95"/>
      <c r="Q57" s="95"/>
      <c r="R57" s="95"/>
      <c r="S57" s="95"/>
      <c r="T57" s="95"/>
      <c r="U57" s="95"/>
      <c r="V57" s="95"/>
    </row>
    <row r="58">
      <c r="A58" s="457" t="str">
        <v>TT</v>
      </c>
      <c r="B58" s="454" t="str">
        <v>Tên vật tư</v>
      </c>
      <c r="C58" s="454" t="str">
        <v>Xuất xứ</v>
      </c>
      <c r="D58" s="456" t="str">
        <v>ĐVT</v>
      </c>
      <c r="E58" s="456" t="str">
        <v>Số lượng</v>
      </c>
      <c r="F58" s="455" t="str">
        <v>Đơn giá</v>
      </c>
      <c r="G58" s="455"/>
      <c r="H58" s="455"/>
      <c r="I58" s="455" t="str">
        <v>Thành Tiền</v>
      </c>
      <c r="J58" s="95"/>
      <c r="K58" s="475">
        <f>+K59-I6</f>
      </c>
      <c r="L58" s="95"/>
      <c r="M58" s="95"/>
      <c r="N58" s="95"/>
      <c r="O58" s="95"/>
      <c r="P58" s="95"/>
      <c r="Q58" s="95"/>
      <c r="R58" s="95"/>
      <c r="S58" s="95"/>
      <c r="T58" s="95"/>
      <c r="U58" s="95"/>
      <c r="V58" s="95"/>
    </row>
    <row r="59">
      <c r="A59" s="479"/>
      <c r="B59" s="476" t="str">
        <v>Tổng tiền</v>
      </c>
      <c r="C59" s="476"/>
      <c r="D59" s="477"/>
      <c r="E59" s="478"/>
      <c r="F59" s="480"/>
      <c r="G59" s="474"/>
      <c r="H59" s="474"/>
      <c r="I59" s="474">
        <f>+I64+I69</f>
      </c>
      <c r="J59" s="95"/>
      <c r="K59" s="475">
        <f>+I59+I25</f>
      </c>
      <c r="L59" s="95"/>
      <c r="M59" s="95"/>
      <c r="N59" s="95"/>
      <c r="O59" s="95"/>
      <c r="P59" s="95"/>
      <c r="Q59" s="95"/>
      <c r="R59" s="95"/>
      <c r="S59" s="95"/>
      <c r="T59" s="95"/>
      <c r="U59" s="95"/>
      <c r="V59" s="95"/>
    </row>
    <row r="60">
      <c r="A60" s="434">
        <v>1</v>
      </c>
      <c r="B60" s="433" t="str">
        <v>Điều hòa Panasonic 2 Chiều Inverter Lạnh 24.200BTU - Sưởi 25.600BTU/2.5HP CS-YZ24BKH-8</v>
      </c>
      <c r="C60" s="433" t="str">
        <v>Thái lan/ Việt Nam</v>
      </c>
      <c r="D60" s="431" t="str">
        <v>Bộ</v>
      </c>
      <c r="E60" s="435"/>
      <c r="F60" s="432">
        <v>35000000</v>
      </c>
      <c r="G60" s="432"/>
      <c r="H60" s="432"/>
      <c r="I60" s="432">
        <f>F60*E60</f>
      </c>
      <c r="J60" s="95"/>
      <c r="K60" s="95"/>
      <c r="L60" s="95"/>
      <c r="M60" s="95"/>
      <c r="N60" s="95"/>
      <c r="O60" s="95"/>
      <c r="P60" s="95"/>
      <c r="Q60" s="95"/>
      <c r="R60" s="95"/>
      <c r="S60" s="95"/>
      <c r="T60" s="95"/>
      <c r="U60" s="95"/>
      <c r="V60" s="95"/>
    </row>
    <row r="61">
      <c r="A61" s="434">
        <v>2</v>
      </c>
      <c r="B61" s="433" t="str">
        <v>Điều hòa Panasonic 2 chiều Inverter 2HP-18.000BTU CS-YZ18AKH-8</v>
      </c>
      <c r="C61" s="433" t="str">
        <v>Thái lan/ Việt Nam</v>
      </c>
      <c r="D61" s="431" t="str">
        <v>Bộ</v>
      </c>
      <c r="E61" s="435"/>
      <c r="F61" s="432">
        <v>25790000</v>
      </c>
      <c r="G61" s="432"/>
      <c r="H61" s="432"/>
      <c r="I61" s="432">
        <f>F61*E61</f>
      </c>
      <c r="J61" s="95"/>
      <c r="K61" s="95"/>
      <c r="L61" s="95"/>
      <c r="M61" s="95"/>
      <c r="N61" s="95"/>
      <c r="O61" s="95"/>
      <c r="P61" s="95"/>
      <c r="Q61" s="95"/>
      <c r="R61" s="95"/>
      <c r="S61" s="95"/>
      <c r="T61" s="95"/>
      <c r="U61" s="95"/>
      <c r="V61" s="95"/>
    </row>
    <row r="62">
      <c r="A62" s="434">
        <v>3</v>
      </c>
      <c r="B62" s="433" t="str">
        <v>Điều hòa Panasonic 2 chiều Inverter 1.5HP-12000BTU CS-YZ12AKH-8</v>
      </c>
      <c r="C62" s="433" t="str">
        <v>Thái lan/ Việt Nam</v>
      </c>
      <c r="D62" s="431" t="str">
        <v>Bộ</v>
      </c>
      <c r="E62" s="435">
        <v>2</v>
      </c>
      <c r="F62" s="432">
        <v>16800000</v>
      </c>
      <c r="G62" s="432"/>
      <c r="H62" s="432"/>
      <c r="I62" s="432">
        <f>F62*E62</f>
      </c>
      <c r="J62" s="95"/>
      <c r="K62" s="95"/>
      <c r="L62" s="95"/>
      <c r="M62" s="95"/>
      <c r="N62" s="95"/>
      <c r="O62" s="95"/>
      <c r="P62" s="95"/>
      <c r="Q62" s="95"/>
      <c r="R62" s="95"/>
      <c r="S62" s="95"/>
      <c r="T62" s="95"/>
      <c r="U62" s="95"/>
      <c r="V62" s="95"/>
    </row>
    <row r="63">
      <c r="A63" s="434">
        <v>4</v>
      </c>
      <c r="B63" s="433" t="str">
        <v>Giá đỡ đơn dàn nóng 9000</v>
      </c>
      <c r="C63" s="433"/>
      <c r="D63" s="431" t="str">
        <v>Bộ</v>
      </c>
      <c r="E63" s="435">
        <v>2</v>
      </c>
      <c r="F63" s="432">
        <v>250000</v>
      </c>
      <c r="G63" s="432"/>
      <c r="H63" s="432"/>
      <c r="I63" s="432">
        <f>F63*E63</f>
      </c>
      <c r="J63" s="95"/>
      <c r="K63" s="95"/>
      <c r="L63" s="95"/>
      <c r="M63" s="95"/>
      <c r="N63" s="95"/>
      <c r="O63" s="95"/>
      <c r="P63" s="95"/>
      <c r="Q63" s="95"/>
      <c r="R63" s="95"/>
      <c r="S63" s="95"/>
      <c r="T63" s="95"/>
      <c r="U63" s="95"/>
      <c r="V63" s="95"/>
    </row>
    <row r="64">
      <c r="A64" s="437"/>
      <c r="B64" s="452" t="str">
        <v>Tổng cộng</v>
      </c>
      <c r="C64" s="433"/>
      <c r="D64" s="431"/>
      <c r="E64" s="431"/>
      <c r="F64" s="473"/>
      <c r="G64" s="451"/>
      <c r="H64" s="451"/>
      <c r="I64" s="451">
        <f>SUM(I60:I63)</f>
      </c>
      <c r="J64" s="95"/>
      <c r="K64" s="95"/>
      <c r="L64" s="95"/>
      <c r="M64" s="95"/>
      <c r="N64" s="95"/>
      <c r="O64" s="95"/>
      <c r="P64" s="95"/>
      <c r="Q64" s="95"/>
      <c r="R64" s="95"/>
      <c r="S64" s="95"/>
      <c r="T64" s="95"/>
      <c r="U64" s="95"/>
      <c r="V64" s="95"/>
    </row>
    <row r="65">
      <c r="A65" s="437"/>
      <c r="B65" s="436" t="str">
        <v>ỐNG ĐỒNG - ỐNG NƯỚC NGƯNG</v>
      </c>
      <c r="C65" s="436"/>
      <c r="D65" s="436"/>
      <c r="E65" s="436"/>
      <c r="F65" s="436"/>
      <c r="G65" s="436"/>
      <c r="H65" s="436"/>
      <c r="I65" s="436"/>
      <c r="J65" s="95"/>
      <c r="K65" s="95"/>
      <c r="L65" s="95"/>
      <c r="M65" s="95"/>
      <c r="N65" s="95"/>
      <c r="O65" s="95"/>
      <c r="P65" s="95"/>
      <c r="Q65" s="95"/>
      <c r="R65" s="95"/>
      <c r="S65" s="95"/>
      <c r="T65" s="95"/>
      <c r="U65" s="95"/>
      <c r="V65" s="95"/>
    </row>
    <row r="66">
      <c r="A66" s="434">
        <v>1</v>
      </c>
      <c r="B66" s="433" t="str">
        <v>Ống đồng Haiwliang Ø 6 và Ø 10 dày 7.1 (Ống đồng  6+10 Bảo ôn, Băng Cuốn, ... )</v>
      </c>
      <c r="C66" s="433"/>
      <c r="D66" s="431" t="str">
        <v>mét</v>
      </c>
      <c r="E66" s="435">
        <v>30</v>
      </c>
      <c r="F66" s="432">
        <v>290000</v>
      </c>
      <c r="G66" s="432"/>
      <c r="H66" s="432"/>
      <c r="I66" s="432">
        <f>F66*E66</f>
      </c>
      <c r="J66" s="95"/>
      <c r="K66" s="95"/>
      <c r="L66" s="95"/>
      <c r="M66" s="95"/>
      <c r="N66" s="95"/>
      <c r="O66" s="95"/>
      <c r="P66" s="95"/>
      <c r="Q66" s="95"/>
      <c r="R66" s="95"/>
      <c r="S66" s="95"/>
      <c r="T66" s="95"/>
      <c r="U66" s="95"/>
      <c r="V66" s="95"/>
    </row>
    <row r="67">
      <c r="A67" s="434">
        <v>2</v>
      </c>
      <c r="B67" s="433" t="str">
        <v>Dây điện 2x2.5 mm2 ( bao gồm nhân công dải đi đường dây)</v>
      </c>
      <c r="C67" s="433"/>
      <c r="D67" s="431" t="str">
        <v>m</v>
      </c>
      <c r="E67" s="435">
        <f>+43*3+10</f>
      </c>
      <c r="F67" s="432">
        <v>27000</v>
      </c>
      <c r="G67" s="432"/>
      <c r="H67" s="432"/>
      <c r="I67" s="432">
        <f>F67*E67</f>
      </c>
      <c r="J67" s="95"/>
      <c r="K67" s="95"/>
      <c r="L67" s="95"/>
      <c r="M67" s="95"/>
      <c r="N67" s="95"/>
      <c r="O67" s="95"/>
      <c r="P67" s="95"/>
      <c r="Q67" s="95"/>
      <c r="R67" s="95"/>
      <c r="S67" s="95"/>
      <c r="T67" s="95"/>
      <c r="U67" s="95"/>
      <c r="V67" s="95"/>
    </row>
    <row r="68">
      <c r="A68" s="434">
        <v>3</v>
      </c>
      <c r="B68" s="433" t="str">
        <v>Nhân công cắt đục tường để trôn ống đồng hoặc ống nước ngưng</v>
      </c>
      <c r="C68" s="433"/>
      <c r="D68" s="431" t="str">
        <v>mét</v>
      </c>
      <c r="E68" s="435">
        <v>30</v>
      </c>
      <c r="F68" s="432">
        <v>80000</v>
      </c>
      <c r="G68" s="432"/>
      <c r="H68" s="432"/>
      <c r="I68" s="432">
        <f>F68*E68</f>
      </c>
      <c r="J68" s="95"/>
      <c r="K68" s="95"/>
      <c r="L68" s="95"/>
      <c r="M68" s="95"/>
      <c r="N68" s="95"/>
      <c r="O68" s="95"/>
      <c r="P68" s="95"/>
      <c r="Q68" s="95"/>
      <c r="R68" s="95"/>
      <c r="S68" s="95"/>
      <c r="T68" s="95"/>
      <c r="U68" s="95"/>
      <c r="V68" s="95"/>
    </row>
    <row r="69">
      <c r="A69" s="483"/>
      <c r="B69" s="488" t="str">
        <v>Tổng cộng</v>
      </c>
      <c r="C69" s="488"/>
      <c r="D69" s="488"/>
      <c r="E69" s="488"/>
      <c r="F69" s="488"/>
      <c r="G69" s="482"/>
      <c r="H69" s="482"/>
      <c r="I69" s="482">
        <f>SUM(I66:I68)</f>
      </c>
      <c r="J69" s="95"/>
      <c r="K69" s="95"/>
      <c r="L69" s="95"/>
      <c r="M69" s="95"/>
      <c r="N69" s="95"/>
      <c r="O69" s="95"/>
      <c r="P69" s="95"/>
      <c r="Q69" s="95"/>
      <c r="R69" s="95"/>
      <c r="S69" s="95"/>
      <c r="T69" s="95"/>
      <c r="U69" s="95"/>
      <c r="V69" s="95"/>
    </row>
    <row r="70">
      <c r="A70" s="95"/>
      <c r="B70" s="95"/>
      <c r="C70" s="95"/>
      <c r="D70" s="95"/>
      <c r="E70" s="95"/>
      <c r="F70" s="95"/>
      <c r="G70" s="95"/>
      <c r="H70" s="95"/>
      <c r="I70" s="95"/>
      <c r="J70" s="95"/>
      <c r="K70" s="95"/>
      <c r="L70" s="95"/>
      <c r="M70" s="95"/>
      <c r="N70" s="95"/>
      <c r="O70" s="95"/>
      <c r="P70" s="95"/>
      <c r="Q70" s="95"/>
      <c r="R70" s="95"/>
      <c r="S70" s="95"/>
      <c r="T70" s="95"/>
      <c r="U70" s="95"/>
      <c r="V70" s="95"/>
    </row>
    <row r="71">
      <c r="A71" s="95"/>
      <c r="B71" s="95"/>
      <c r="C71" s="95"/>
      <c r="D71" s="95"/>
      <c r="E71" s="95"/>
      <c r="F71" s="95"/>
      <c r="G71" s="95"/>
      <c r="H71" s="95"/>
      <c r="I71" s="95"/>
      <c r="J71" s="95"/>
      <c r="K71" s="95"/>
      <c r="L71" s="95"/>
      <c r="M71" s="95"/>
      <c r="N71" s="95"/>
      <c r="O71" s="95"/>
      <c r="P71" s="95"/>
      <c r="Q71" s="95"/>
      <c r="R71" s="95"/>
      <c r="S71" s="95"/>
      <c r="T71" s="95"/>
      <c r="U71" s="95"/>
      <c r="V71" s="95"/>
    </row>
    <row r="72">
      <c r="A72" s="95"/>
      <c r="B72" s="95"/>
      <c r="C72" s="95"/>
      <c r="D72" s="95"/>
      <c r="E72" s="95"/>
      <c r="F72" s="95"/>
      <c r="G72" s="95"/>
      <c r="H72" s="95"/>
      <c r="I72" s="95"/>
      <c r="J72" s="95"/>
      <c r="K72" s="95"/>
      <c r="L72" s="95"/>
      <c r="M72" s="95"/>
      <c r="N72" s="95"/>
      <c r="O72" s="95"/>
      <c r="P72" s="95"/>
      <c r="Q72" s="95"/>
      <c r="R72" s="95"/>
      <c r="S72" s="95"/>
      <c r="T72" s="95"/>
      <c r="U72" s="95"/>
      <c r="V72" s="95"/>
    </row>
    <row r="73">
      <c r="A73" s="95"/>
      <c r="B73" s="95"/>
      <c r="C73" s="95"/>
      <c r="D73" s="95"/>
      <c r="E73" s="95"/>
      <c r="F73" s="95"/>
      <c r="G73" s="95"/>
      <c r="H73" s="95"/>
      <c r="I73" s="95"/>
      <c r="J73" s="95"/>
      <c r="K73" s="95"/>
      <c r="L73" s="95"/>
      <c r="M73" s="95"/>
      <c r="N73" s="95"/>
      <c r="O73" s="95"/>
      <c r="P73" s="95"/>
      <c r="Q73" s="95"/>
      <c r="R73" s="95"/>
      <c r="S73" s="95"/>
      <c r="T73" s="95"/>
      <c r="U73" s="95"/>
      <c r="V73" s="95"/>
    </row>
    <row r="74">
      <c r="A74" s="95"/>
      <c r="B74" s="95"/>
      <c r="C74" s="95"/>
      <c r="D74" s="95"/>
      <c r="E74" s="95"/>
      <c r="F74" s="95"/>
      <c r="G74" s="95"/>
      <c r="H74" s="95"/>
      <c r="I74" s="95"/>
      <c r="J74" s="95"/>
      <c r="K74" s="95"/>
      <c r="L74" s="95"/>
      <c r="M74" s="95"/>
      <c r="N74" s="95"/>
      <c r="O74" s="95"/>
      <c r="P74" s="95"/>
      <c r="Q74" s="95"/>
      <c r="R74" s="95"/>
      <c r="S74" s="95"/>
      <c r="T74" s="95"/>
      <c r="U74" s="95"/>
      <c r="V74" s="95"/>
    </row>
    <row r="75">
      <c r="A75" s="95"/>
      <c r="B75" s="95"/>
      <c r="C75" s="95"/>
      <c r="D75" s="95"/>
      <c r="E75" s="95"/>
      <c r="F75" s="95"/>
      <c r="G75" s="95"/>
      <c r="H75" s="95"/>
      <c r="I75" s="95"/>
      <c r="J75" s="95"/>
      <c r="K75" s="95"/>
      <c r="L75" s="95"/>
      <c r="M75" s="95"/>
      <c r="N75" s="95"/>
      <c r="O75" s="95"/>
      <c r="P75" s="95"/>
      <c r="Q75" s="95"/>
      <c r="R75" s="95"/>
      <c r="S75" s="95"/>
      <c r="T75" s="95"/>
      <c r="U75" s="95"/>
      <c r="V75" s="95"/>
    </row>
    <row r="76">
      <c r="A76" s="95"/>
      <c r="B76" s="95"/>
      <c r="C76" s="95"/>
      <c r="D76" s="95"/>
      <c r="E76" s="95"/>
      <c r="F76" s="95"/>
      <c r="G76" s="95"/>
      <c r="H76" s="95"/>
      <c r="I76" s="95"/>
      <c r="J76" s="95"/>
      <c r="K76" s="95"/>
      <c r="L76" s="95"/>
      <c r="M76" s="95"/>
      <c r="N76" s="95"/>
      <c r="O76" s="95"/>
      <c r="P76" s="95"/>
      <c r="Q76" s="95"/>
      <c r="R76" s="95"/>
      <c r="S76" s="95"/>
      <c r="T76" s="95"/>
      <c r="U76" s="95"/>
      <c r="V76" s="95"/>
    </row>
    <row r="77">
      <c r="A77" s="95"/>
      <c r="B77" s="95"/>
      <c r="C77" s="95"/>
      <c r="D77" s="95"/>
      <c r="E77" s="95"/>
      <c r="F77" s="95"/>
      <c r="G77" s="95"/>
      <c r="H77" s="95"/>
      <c r="I77" s="95"/>
      <c r="J77" s="95"/>
      <c r="K77" s="95"/>
      <c r="L77" s="95"/>
      <c r="M77" s="95"/>
      <c r="N77" s="95"/>
      <c r="O77" s="95"/>
      <c r="P77" s="95"/>
      <c r="Q77" s="95"/>
      <c r="R77" s="95"/>
      <c r="S77" s="95"/>
      <c r="T77" s="95"/>
      <c r="U77" s="95"/>
      <c r="V77" s="95"/>
    </row>
    <row r="78">
      <c r="A78" s="95"/>
      <c r="B78" s="95"/>
      <c r="C78" s="95"/>
      <c r="D78" s="95"/>
      <c r="E78" s="95"/>
      <c r="F78" s="95"/>
      <c r="G78" s="95"/>
      <c r="H78" s="95"/>
      <c r="I78" s="95"/>
      <c r="J78" s="95"/>
      <c r="K78" s="95"/>
      <c r="L78" s="95"/>
      <c r="M78" s="95"/>
      <c r="N78" s="95"/>
      <c r="O78" s="95"/>
      <c r="P78" s="95"/>
      <c r="Q78" s="95"/>
      <c r="R78" s="95"/>
      <c r="S78" s="95"/>
      <c r="T78" s="95"/>
      <c r="U78" s="95"/>
      <c r="V78" s="95"/>
    </row>
    <row r="79">
      <c r="A79" s="95"/>
      <c r="B79" s="95"/>
      <c r="C79" s="95"/>
      <c r="D79" s="95"/>
      <c r="E79" s="95"/>
      <c r="F79" s="95"/>
      <c r="G79" s="95"/>
      <c r="H79" s="95"/>
      <c r="I79" s="95"/>
      <c r="J79" s="95"/>
      <c r="K79" s="95"/>
      <c r="L79" s="95"/>
      <c r="M79" s="95"/>
      <c r="N79" s="95"/>
      <c r="O79" s="95"/>
      <c r="P79" s="95"/>
      <c r="Q79" s="95"/>
      <c r="R79" s="95"/>
      <c r="S79" s="95"/>
      <c r="T79" s="95"/>
      <c r="U79" s="95"/>
      <c r="V79" s="95"/>
    </row>
    <row r="80">
      <c r="A80" s="95"/>
      <c r="B80" s="95"/>
      <c r="C80" s="95"/>
      <c r="D80" s="95"/>
      <c r="E80" s="95"/>
      <c r="F80" s="95"/>
      <c r="G80" s="95"/>
      <c r="H80" s="95"/>
      <c r="I80" s="95"/>
      <c r="J80" s="95"/>
      <c r="K80" s="95"/>
      <c r="L80" s="95"/>
      <c r="M80" s="95"/>
      <c r="N80" s="95"/>
      <c r="O80" s="95"/>
      <c r="P80" s="95"/>
      <c r="Q80" s="95"/>
      <c r="R80" s="95"/>
      <c r="S80" s="95"/>
      <c r="T80" s="95"/>
      <c r="U80" s="95"/>
      <c r="V80" s="95"/>
    </row>
    <row r="81">
      <c r="A81" s="95"/>
      <c r="B81" s="95"/>
      <c r="C81" s="95"/>
      <c r="D81" s="95"/>
      <c r="E81" s="95"/>
      <c r="F81" s="95"/>
      <c r="G81" s="95"/>
      <c r="H81" s="95"/>
      <c r="I81" s="95"/>
      <c r="J81" s="95"/>
      <c r="K81" s="95"/>
      <c r="L81" s="95"/>
      <c r="M81" s="95"/>
      <c r="N81" s="95"/>
      <c r="O81" s="95"/>
      <c r="P81" s="95"/>
      <c r="Q81" s="95"/>
      <c r="R81" s="95"/>
      <c r="S81" s="95"/>
      <c r="T81" s="95"/>
      <c r="U81" s="95"/>
      <c r="V81" s="95"/>
    </row>
    <row r="82">
      <c r="A82" s="95"/>
      <c r="B82" s="95"/>
      <c r="C82" s="95"/>
      <c r="D82" s="95"/>
      <c r="E82" s="95"/>
      <c r="F82" s="95"/>
      <c r="G82" s="95"/>
      <c r="H82" s="95"/>
      <c r="I82" s="95"/>
      <c r="J82" s="95"/>
      <c r="K82" s="95"/>
      <c r="L82" s="95"/>
      <c r="M82" s="95"/>
      <c r="N82" s="95"/>
      <c r="O82" s="95"/>
      <c r="P82" s="95"/>
      <c r="Q82" s="95"/>
      <c r="R82" s="95"/>
      <c r="S82" s="95"/>
      <c r="T82" s="95"/>
      <c r="U82" s="95"/>
      <c r="V82" s="95"/>
    </row>
    <row r="83">
      <c r="A83" s="95"/>
      <c r="B83" s="95"/>
      <c r="C83" s="95"/>
      <c r="D83" s="95"/>
      <c r="E83" s="95"/>
      <c r="F83" s="95"/>
      <c r="G83" s="95"/>
      <c r="H83" s="95"/>
      <c r="I83" s="95"/>
      <c r="J83" s="95"/>
      <c r="K83" s="95"/>
      <c r="L83" s="95"/>
      <c r="M83" s="95"/>
      <c r="N83" s="95"/>
      <c r="O83" s="95"/>
      <c r="P83" s="95"/>
      <c r="Q83" s="95"/>
      <c r="R83" s="95"/>
      <c r="S83" s="95"/>
      <c r="T83" s="95"/>
      <c r="U83" s="95"/>
      <c r="V83" s="95"/>
    </row>
    <row r="84">
      <c r="A84" s="95"/>
      <c r="B84" s="95"/>
      <c r="C84" s="95"/>
      <c r="D84" s="95"/>
      <c r="E84" s="95"/>
      <c r="F84" s="95"/>
      <c r="G84" s="95"/>
      <c r="H84" s="95"/>
      <c r="I84" s="95"/>
      <c r="J84" s="95"/>
      <c r="K84" s="95"/>
      <c r="L84" s="95"/>
      <c r="M84" s="95"/>
      <c r="N84" s="95"/>
      <c r="O84" s="95"/>
      <c r="P84" s="95"/>
      <c r="Q84" s="95"/>
      <c r="R84" s="95"/>
      <c r="S84" s="95"/>
      <c r="T84" s="95"/>
      <c r="U84" s="95"/>
      <c r="V84" s="95"/>
    </row>
    <row r="85">
      <c r="A85" s="95"/>
      <c r="B85" s="95"/>
      <c r="C85" s="95"/>
      <c r="D85" s="95"/>
      <c r="E85" s="95"/>
      <c r="F85" s="95"/>
      <c r="G85" s="95"/>
      <c r="H85" s="95"/>
      <c r="I85" s="95"/>
      <c r="J85" s="95"/>
      <c r="K85" s="95"/>
      <c r="L85" s="95"/>
      <c r="M85" s="95"/>
      <c r="N85" s="95"/>
      <c r="O85" s="95"/>
      <c r="P85" s="95"/>
      <c r="Q85" s="95"/>
      <c r="R85" s="95"/>
      <c r="S85" s="95"/>
      <c r="T85" s="95"/>
      <c r="U85" s="95"/>
      <c r="V85" s="95"/>
    </row>
    <row r="86">
      <c r="A86" s="95"/>
      <c r="B86" s="95"/>
      <c r="C86" s="95"/>
      <c r="D86" s="95"/>
      <c r="E86" s="95"/>
      <c r="F86" s="95"/>
      <c r="G86" s="95"/>
      <c r="H86" s="95"/>
      <c r="I86" s="95"/>
      <c r="J86" s="95"/>
      <c r="K86" s="95"/>
      <c r="L86" s="95"/>
      <c r="M86" s="95"/>
      <c r="N86" s="95"/>
      <c r="O86" s="95"/>
      <c r="P86" s="95"/>
      <c r="Q86" s="95"/>
      <c r="R86" s="95"/>
      <c r="S86" s="95"/>
      <c r="T86" s="95"/>
      <c r="U86" s="95"/>
      <c r="V86" s="95"/>
    </row>
    <row r="87">
      <c r="A87" s="95"/>
      <c r="B87" s="95"/>
      <c r="C87" s="95"/>
      <c r="D87" s="95"/>
      <c r="E87" s="95"/>
      <c r="F87" s="95"/>
      <c r="G87" s="95"/>
      <c r="H87" s="95"/>
      <c r="I87" s="95"/>
      <c r="J87" s="95"/>
      <c r="K87" s="95"/>
      <c r="L87" s="95"/>
      <c r="M87" s="95"/>
      <c r="N87" s="95"/>
      <c r="O87" s="95"/>
      <c r="P87" s="95"/>
      <c r="Q87" s="95"/>
      <c r="R87" s="95"/>
      <c r="S87" s="95"/>
      <c r="T87" s="95"/>
      <c r="U87" s="95"/>
      <c r="V87" s="95"/>
    </row>
    <row r="88">
      <c r="A88" s="95"/>
      <c r="B88" s="95"/>
      <c r="C88" s="95"/>
      <c r="D88" s="95"/>
      <c r="E88" s="95"/>
      <c r="F88" s="95"/>
      <c r="G88" s="95"/>
      <c r="H88" s="95"/>
      <c r="I88" s="95"/>
      <c r="J88" s="95"/>
      <c r="K88" s="95"/>
      <c r="L88" s="95"/>
      <c r="M88" s="95"/>
      <c r="N88" s="95"/>
      <c r="O88" s="95"/>
      <c r="P88" s="95"/>
      <c r="Q88" s="95"/>
      <c r="R88" s="95"/>
      <c r="S88" s="95"/>
      <c r="T88" s="95"/>
      <c r="U88" s="95"/>
      <c r="V88" s="95"/>
    </row>
    <row r="89">
      <c r="A89" s="95"/>
      <c r="B89" s="95"/>
      <c r="C89" s="95"/>
      <c r="D89" s="95"/>
      <c r="E89" s="95"/>
      <c r="F89" s="95"/>
      <c r="G89" s="95"/>
      <c r="H89" s="95"/>
      <c r="I89" s="95"/>
      <c r="J89" s="95"/>
      <c r="K89" s="95"/>
      <c r="L89" s="95"/>
      <c r="M89" s="95"/>
      <c r="N89" s="95"/>
      <c r="O89" s="95"/>
      <c r="P89" s="95"/>
      <c r="Q89" s="95"/>
      <c r="R89" s="95"/>
      <c r="S89" s="95"/>
      <c r="T89" s="95"/>
      <c r="U89" s="95"/>
      <c r="V89" s="95"/>
    </row>
    <row r="90">
      <c r="A90" s="95"/>
      <c r="B90" s="95"/>
      <c r="C90" s="95"/>
      <c r="D90" s="95"/>
      <c r="E90" s="95"/>
      <c r="F90" s="95"/>
      <c r="G90" s="95"/>
      <c r="H90" s="95"/>
      <c r="I90" s="95"/>
      <c r="J90" s="95"/>
      <c r="K90" s="95"/>
      <c r="L90" s="95"/>
      <c r="M90" s="95"/>
      <c r="N90" s="95"/>
      <c r="O90" s="95"/>
      <c r="P90" s="95"/>
      <c r="Q90" s="95"/>
      <c r="R90" s="95"/>
      <c r="S90" s="95"/>
      <c r="T90" s="95"/>
      <c r="U90" s="95"/>
      <c r="V90" s="95"/>
    </row>
    <row r="91">
      <c r="A91" s="95"/>
      <c r="B91" s="95"/>
      <c r="C91" s="95"/>
      <c r="D91" s="95"/>
      <c r="E91" s="95"/>
      <c r="F91" s="95"/>
      <c r="G91" s="95"/>
      <c r="H91" s="95"/>
      <c r="I91" s="95"/>
      <c r="J91" s="95"/>
      <c r="K91" s="95"/>
      <c r="L91" s="95"/>
      <c r="M91" s="95"/>
      <c r="N91" s="95"/>
      <c r="O91" s="95"/>
      <c r="P91" s="95"/>
      <c r="Q91" s="95"/>
      <c r="R91" s="95"/>
      <c r="S91" s="95"/>
      <c r="T91" s="95"/>
      <c r="U91" s="95"/>
      <c r="V91" s="95"/>
    </row>
    <row r="92">
      <c r="A92" s="95"/>
      <c r="B92" s="95"/>
      <c r="C92" s="95"/>
      <c r="D92" s="95"/>
      <c r="E92" s="95"/>
      <c r="F92" s="95"/>
      <c r="G92" s="95"/>
      <c r="H92" s="95"/>
      <c r="I92" s="95"/>
      <c r="J92" s="95"/>
      <c r="K92" s="95"/>
      <c r="L92" s="95"/>
      <c r="M92" s="95"/>
      <c r="N92" s="95"/>
      <c r="O92" s="95"/>
      <c r="P92" s="95"/>
      <c r="Q92" s="95"/>
      <c r="R92" s="95"/>
      <c r="S92" s="95"/>
      <c r="T92" s="95"/>
      <c r="U92" s="95"/>
      <c r="V92" s="95"/>
    </row>
    <row r="93">
      <c r="A93" s="95"/>
      <c r="B93" s="95"/>
      <c r="C93" s="95"/>
      <c r="D93" s="95"/>
      <c r="E93" s="95"/>
      <c r="F93" s="95"/>
      <c r="G93" s="95"/>
      <c r="H93" s="95"/>
      <c r="I93" s="95"/>
      <c r="J93" s="95"/>
      <c r="K93" s="95"/>
      <c r="L93" s="95"/>
      <c r="M93" s="95"/>
      <c r="N93" s="95"/>
      <c r="O93" s="95"/>
      <c r="P93" s="95"/>
      <c r="Q93" s="95"/>
      <c r="R93" s="95"/>
      <c r="S93" s="95"/>
      <c r="T93" s="95"/>
      <c r="U93" s="95"/>
      <c r="V93" s="95"/>
    </row>
    <row r="94">
      <c r="A94" s="95"/>
      <c r="B94" s="95"/>
      <c r="C94" s="95"/>
      <c r="D94" s="95"/>
      <c r="E94" s="95"/>
      <c r="F94" s="95"/>
      <c r="G94" s="95"/>
      <c r="H94" s="95"/>
      <c r="I94" s="95"/>
      <c r="J94" s="95"/>
      <c r="K94" s="95"/>
      <c r="L94" s="95"/>
      <c r="M94" s="95"/>
      <c r="N94" s="95"/>
      <c r="O94" s="95"/>
      <c r="P94" s="95"/>
      <c r="Q94" s="95"/>
      <c r="R94" s="95"/>
      <c r="S94" s="95"/>
      <c r="T94" s="95"/>
      <c r="U94" s="95"/>
      <c r="V94" s="95"/>
    </row>
    <row r="95">
      <c r="A95" s="95"/>
      <c r="B95" s="95"/>
      <c r="C95" s="95"/>
      <c r="D95" s="95"/>
      <c r="E95" s="95"/>
      <c r="F95" s="95"/>
      <c r="G95" s="95"/>
      <c r="H95" s="95"/>
      <c r="I95" s="95"/>
      <c r="J95" s="95"/>
      <c r="K95" s="95"/>
      <c r="L95" s="95"/>
      <c r="M95" s="95"/>
      <c r="N95" s="95"/>
      <c r="O95" s="95"/>
      <c r="P95" s="95"/>
      <c r="Q95" s="95"/>
      <c r="R95" s="95"/>
      <c r="S95" s="95"/>
      <c r="T95" s="95"/>
      <c r="U95" s="95"/>
      <c r="V95" s="95"/>
    </row>
    <row r="96">
      <c r="A96" s="95"/>
      <c r="B96" s="95"/>
      <c r="C96" s="95"/>
      <c r="D96" s="95"/>
      <c r="E96" s="95"/>
      <c r="F96" s="95"/>
      <c r="G96" s="95"/>
      <c r="H96" s="95"/>
      <c r="I96" s="95"/>
      <c r="J96" s="95"/>
      <c r="K96" s="95"/>
      <c r="L96" s="95"/>
      <c r="M96" s="95"/>
      <c r="N96" s="95"/>
      <c r="O96" s="95"/>
      <c r="P96" s="95"/>
      <c r="Q96" s="95"/>
      <c r="R96" s="95"/>
      <c r="S96" s="95"/>
      <c r="T96" s="95"/>
      <c r="U96" s="95"/>
      <c r="V96" s="95"/>
    </row>
    <row r="97">
      <c r="A97" s="95"/>
      <c r="B97" s="95"/>
      <c r="C97" s="95"/>
      <c r="D97" s="95"/>
      <c r="E97" s="95"/>
      <c r="F97" s="95"/>
      <c r="G97" s="95"/>
      <c r="H97" s="95"/>
      <c r="I97" s="95"/>
      <c r="J97" s="95"/>
      <c r="K97" s="95"/>
      <c r="L97" s="95"/>
      <c r="M97" s="95"/>
      <c r="N97" s="95"/>
      <c r="O97" s="95"/>
      <c r="P97" s="95"/>
      <c r="Q97" s="95"/>
      <c r="R97" s="95"/>
      <c r="S97" s="95"/>
      <c r="T97" s="95"/>
      <c r="U97" s="95"/>
      <c r="V97" s="95"/>
    </row>
    <row r="98">
      <c r="A98" s="95"/>
      <c r="B98" s="95"/>
      <c r="C98" s="95"/>
      <c r="D98" s="95"/>
      <c r="E98" s="95"/>
      <c r="F98" s="95"/>
      <c r="G98" s="95"/>
      <c r="H98" s="95"/>
      <c r="I98" s="95"/>
      <c r="J98" s="95"/>
      <c r="K98" s="95"/>
      <c r="L98" s="95"/>
      <c r="M98" s="95"/>
      <c r="N98" s="95"/>
      <c r="O98" s="95"/>
      <c r="P98" s="95"/>
      <c r="Q98" s="95"/>
      <c r="R98" s="95"/>
      <c r="S98" s="95"/>
      <c r="T98" s="95"/>
      <c r="U98" s="95"/>
      <c r="V98" s="95"/>
    </row>
    <row r="99">
      <c r="A99" s="95"/>
      <c r="B99" s="95"/>
      <c r="C99" s="95"/>
      <c r="D99" s="95"/>
      <c r="E99" s="95"/>
      <c r="F99" s="95"/>
      <c r="G99" s="95"/>
      <c r="H99" s="95"/>
      <c r="I99" s="95"/>
      <c r="J99" s="95"/>
      <c r="K99" s="95"/>
      <c r="L99" s="95"/>
      <c r="M99" s="95"/>
      <c r="N99" s="95"/>
      <c r="O99" s="95"/>
      <c r="P99" s="95"/>
      <c r="Q99" s="95"/>
      <c r="R99" s="95"/>
      <c r="S99" s="95"/>
      <c r="T99" s="95"/>
      <c r="U99" s="95"/>
      <c r="V99" s="95"/>
    </row>
    <row r="100">
      <c r="A100" s="95"/>
      <c r="B100" s="95"/>
      <c r="C100" s="95"/>
      <c r="D100" s="95"/>
      <c r="E100" s="95"/>
      <c r="F100" s="95"/>
      <c r="G100" s="95"/>
      <c r="H100" s="95"/>
      <c r="I100" s="95"/>
      <c r="J100" s="95"/>
      <c r="K100" s="95"/>
      <c r="L100" s="95"/>
      <c r="M100" s="95"/>
      <c r="N100" s="95"/>
      <c r="O100" s="95"/>
      <c r="P100" s="95"/>
      <c r="Q100" s="95"/>
      <c r="R100" s="95"/>
      <c r="S100" s="95"/>
      <c r="T100" s="95"/>
      <c r="U100" s="95"/>
      <c r="V100" s="95"/>
    </row>
    <row r="101">
      <c r="A101" s="95"/>
      <c r="B101" s="95"/>
      <c r="C101" s="95"/>
      <c r="D101" s="95"/>
      <c r="E101" s="95"/>
      <c r="F101" s="95"/>
      <c r="G101" s="95"/>
      <c r="H101" s="95"/>
      <c r="I101" s="95"/>
      <c r="J101" s="95"/>
      <c r="K101" s="95"/>
      <c r="L101" s="95"/>
      <c r="M101" s="95"/>
      <c r="N101" s="95"/>
      <c r="O101" s="95"/>
      <c r="P101" s="95"/>
      <c r="Q101" s="95"/>
      <c r="R101" s="95"/>
      <c r="S101" s="95"/>
      <c r="T101" s="95"/>
      <c r="U101" s="95"/>
      <c r="V101" s="95"/>
    </row>
    <row r="102">
      <c r="A102" s="95"/>
      <c r="B102" s="95"/>
      <c r="C102" s="95"/>
      <c r="D102" s="95"/>
      <c r="E102" s="95"/>
      <c r="F102" s="95"/>
      <c r="G102" s="95"/>
      <c r="H102" s="95"/>
      <c r="I102" s="95"/>
      <c r="J102" s="95"/>
      <c r="K102" s="95"/>
      <c r="L102" s="95"/>
      <c r="M102" s="95"/>
      <c r="N102" s="95"/>
      <c r="O102" s="95"/>
      <c r="P102" s="95"/>
      <c r="Q102" s="95"/>
      <c r="R102" s="95"/>
      <c r="S102" s="95"/>
      <c r="T102" s="95"/>
      <c r="U102" s="95"/>
      <c r="V102" s="95"/>
    </row>
    <row r="103">
      <c r="A103" s="95"/>
      <c r="B103" s="95"/>
      <c r="C103" s="95"/>
      <c r="D103" s="95"/>
      <c r="E103" s="95"/>
      <c r="F103" s="95"/>
      <c r="G103" s="95"/>
      <c r="H103" s="95"/>
      <c r="I103" s="95"/>
      <c r="J103" s="95"/>
      <c r="K103" s="95"/>
      <c r="L103" s="95"/>
      <c r="M103" s="95"/>
      <c r="N103" s="95"/>
      <c r="O103" s="95"/>
      <c r="P103" s="95"/>
      <c r="Q103" s="95"/>
      <c r="R103" s="95"/>
      <c r="S103" s="95"/>
      <c r="T103" s="95"/>
      <c r="U103" s="95"/>
      <c r="V103" s="95"/>
    </row>
    <row r="104">
      <c r="A104" s="95"/>
      <c r="B104" s="95"/>
      <c r="C104" s="95"/>
      <c r="D104" s="95"/>
      <c r="E104" s="95"/>
      <c r="F104" s="95"/>
      <c r="G104" s="95"/>
      <c r="H104" s="95"/>
      <c r="I104" s="95"/>
      <c r="J104" s="95"/>
      <c r="K104" s="95"/>
      <c r="L104" s="95"/>
      <c r="M104" s="95"/>
      <c r="N104" s="95"/>
      <c r="O104" s="95"/>
      <c r="P104" s="95"/>
      <c r="Q104" s="95"/>
      <c r="R104" s="95"/>
      <c r="S104" s="95"/>
      <c r="T104" s="95"/>
      <c r="U104" s="95"/>
      <c r="V104" s="95"/>
    </row>
    <row r="105">
      <c r="A105" s="95"/>
      <c r="B105" s="95"/>
      <c r="C105" s="95"/>
      <c r="D105" s="95"/>
      <c r="E105" s="95"/>
      <c r="F105" s="95"/>
      <c r="G105" s="95"/>
      <c r="H105" s="95"/>
      <c r="I105" s="95"/>
      <c r="J105" s="95"/>
      <c r="K105" s="95"/>
      <c r="L105" s="95"/>
      <c r="M105" s="95"/>
      <c r="N105" s="95"/>
      <c r="O105" s="95"/>
      <c r="P105" s="95"/>
      <c r="Q105" s="95"/>
      <c r="R105" s="95"/>
      <c r="S105" s="95"/>
      <c r="T105" s="95"/>
      <c r="U105" s="95"/>
      <c r="V105" s="95"/>
    </row>
    <row r="106">
      <c r="A106" s="95"/>
      <c r="B106" s="95"/>
      <c r="C106" s="95"/>
      <c r="D106" s="95"/>
      <c r="E106" s="95"/>
      <c r="F106" s="95"/>
      <c r="G106" s="95"/>
      <c r="H106" s="95"/>
      <c r="I106" s="95"/>
      <c r="J106" s="95"/>
      <c r="K106" s="95"/>
      <c r="L106" s="95"/>
      <c r="M106" s="95"/>
      <c r="N106" s="95"/>
      <c r="O106" s="95"/>
      <c r="P106" s="95"/>
      <c r="Q106" s="95"/>
      <c r="R106" s="95"/>
      <c r="S106" s="95"/>
      <c r="T106" s="95"/>
      <c r="U106" s="95"/>
      <c r="V106" s="95"/>
    </row>
    <row r="107">
      <c r="A107" s="95"/>
      <c r="B107" s="95"/>
      <c r="C107" s="95"/>
      <c r="D107" s="95"/>
      <c r="E107" s="95"/>
      <c r="F107" s="95"/>
      <c r="G107" s="95"/>
      <c r="H107" s="95"/>
      <c r="I107" s="95"/>
      <c r="J107" s="95"/>
      <c r="K107" s="95"/>
      <c r="L107" s="95"/>
      <c r="M107" s="95"/>
      <c r="N107" s="95"/>
      <c r="O107" s="95"/>
      <c r="P107" s="95"/>
      <c r="Q107" s="95"/>
      <c r="R107" s="95"/>
      <c r="S107" s="95"/>
      <c r="T107" s="95"/>
      <c r="U107" s="95"/>
      <c r="V107" s="95"/>
    </row>
    <row r="108">
      <c r="A108" s="95"/>
      <c r="B108" s="95"/>
      <c r="C108" s="95"/>
      <c r="D108" s="95"/>
      <c r="E108" s="95"/>
      <c r="F108" s="95"/>
      <c r="G108" s="95"/>
      <c r="H108" s="95"/>
      <c r="I108" s="95"/>
      <c r="J108" s="95"/>
      <c r="K108" s="95"/>
      <c r="L108" s="95"/>
      <c r="M108" s="95"/>
      <c r="N108" s="95"/>
      <c r="O108" s="95"/>
      <c r="P108" s="95"/>
      <c r="Q108" s="95"/>
      <c r="R108" s="95"/>
      <c r="S108" s="95"/>
      <c r="T108" s="95"/>
      <c r="U108" s="95"/>
      <c r="V108" s="95"/>
    </row>
    <row r="109">
      <c r="A109" s="95"/>
      <c r="B109" s="95"/>
      <c r="C109" s="95"/>
      <c r="D109" s="95"/>
      <c r="E109" s="95"/>
      <c r="F109" s="95"/>
      <c r="G109" s="95"/>
      <c r="H109" s="95"/>
      <c r="I109" s="95"/>
      <c r="J109" s="95"/>
      <c r="K109" s="95"/>
      <c r="L109" s="95"/>
      <c r="M109" s="95"/>
      <c r="N109" s="95"/>
      <c r="O109" s="95"/>
      <c r="P109" s="95"/>
      <c r="Q109" s="95"/>
      <c r="R109" s="95"/>
      <c r="S109" s="95"/>
      <c r="T109" s="95"/>
      <c r="U109" s="95"/>
      <c r="V109" s="95"/>
    </row>
    <row r="110">
      <c r="A110" s="95"/>
      <c r="B110" s="95"/>
      <c r="C110" s="95"/>
      <c r="D110" s="95"/>
      <c r="E110" s="95"/>
      <c r="F110" s="95"/>
      <c r="G110" s="95"/>
      <c r="H110" s="95"/>
      <c r="I110" s="95"/>
      <c r="J110" s="95"/>
      <c r="K110" s="95"/>
      <c r="L110" s="95"/>
      <c r="M110" s="95"/>
      <c r="N110" s="95"/>
      <c r="O110" s="95"/>
      <c r="P110" s="95"/>
      <c r="Q110" s="95"/>
      <c r="R110" s="95"/>
      <c r="S110" s="95"/>
      <c r="T110" s="95"/>
      <c r="U110" s="95"/>
      <c r="V110" s="95"/>
    </row>
    <row r="111">
      <c r="A111" s="95"/>
      <c r="B111" s="95"/>
      <c r="C111" s="95"/>
      <c r="D111" s="95"/>
      <c r="E111" s="95"/>
      <c r="F111" s="95"/>
      <c r="G111" s="95"/>
      <c r="H111" s="95"/>
      <c r="I111" s="95"/>
      <c r="J111" s="95"/>
      <c r="K111" s="95"/>
      <c r="L111" s="95"/>
      <c r="M111" s="95"/>
      <c r="N111" s="95"/>
      <c r="O111" s="95"/>
      <c r="P111" s="95"/>
      <c r="Q111" s="95"/>
      <c r="R111" s="95"/>
      <c r="S111" s="95"/>
      <c r="T111" s="95"/>
      <c r="U111" s="95"/>
      <c r="V111" s="95"/>
    </row>
    <row r="112">
      <c r="A112" s="95"/>
      <c r="B112" s="95"/>
      <c r="C112" s="95"/>
      <c r="D112" s="95"/>
      <c r="E112" s="95"/>
      <c r="F112" s="95"/>
      <c r="G112" s="95"/>
      <c r="H112" s="95"/>
      <c r="I112" s="95"/>
      <c r="J112" s="95"/>
      <c r="K112" s="95"/>
      <c r="L112" s="95"/>
      <c r="M112" s="95"/>
      <c r="N112" s="95"/>
      <c r="O112" s="95"/>
      <c r="P112" s="95"/>
      <c r="Q112" s="95"/>
      <c r="R112" s="95"/>
      <c r="S112" s="95"/>
      <c r="T112" s="95"/>
      <c r="U112" s="95"/>
      <c r="V112" s="95"/>
    </row>
    <row r="113">
      <c r="A113" s="95"/>
      <c r="B113" s="95"/>
      <c r="C113" s="95"/>
      <c r="D113" s="95"/>
      <c r="E113" s="95"/>
      <c r="F113" s="95"/>
      <c r="G113" s="95"/>
      <c r="H113" s="95"/>
      <c r="I113" s="95"/>
      <c r="J113" s="95"/>
      <c r="K113" s="95"/>
      <c r="L113" s="95"/>
      <c r="M113" s="95"/>
      <c r="N113" s="95"/>
      <c r="O113" s="95"/>
      <c r="P113" s="95"/>
      <c r="Q113" s="95"/>
      <c r="R113" s="95"/>
      <c r="S113" s="95"/>
      <c r="T113" s="95"/>
      <c r="U113" s="95"/>
      <c r="V113" s="95"/>
    </row>
    <row r="114">
      <c r="A114" s="95"/>
      <c r="B114" s="95"/>
      <c r="C114" s="95"/>
      <c r="D114" s="95"/>
      <c r="E114" s="95"/>
      <c r="F114" s="95"/>
      <c r="G114" s="95"/>
      <c r="H114" s="95"/>
      <c r="I114" s="95"/>
      <c r="J114" s="95"/>
      <c r="K114" s="95"/>
      <c r="L114" s="95"/>
      <c r="M114" s="95"/>
      <c r="N114" s="95"/>
      <c r="O114" s="95"/>
      <c r="P114" s="95"/>
      <c r="Q114" s="95"/>
      <c r="R114" s="95"/>
      <c r="S114" s="95"/>
      <c r="T114" s="95"/>
      <c r="U114" s="95"/>
      <c r="V114" s="95"/>
    </row>
    <row r="115">
      <c r="A115" s="95"/>
      <c r="B115" s="95"/>
      <c r="C115" s="95"/>
      <c r="D115" s="95"/>
      <c r="E115" s="95"/>
      <c r="F115" s="95"/>
      <c r="G115" s="95"/>
      <c r="H115" s="95"/>
      <c r="I115" s="95"/>
      <c r="J115" s="95"/>
      <c r="K115" s="95"/>
      <c r="L115" s="95"/>
      <c r="M115" s="95"/>
      <c r="N115" s="95"/>
      <c r="O115" s="95"/>
      <c r="P115" s="95"/>
      <c r="Q115" s="95"/>
      <c r="R115" s="95"/>
      <c r="S115" s="95"/>
      <c r="T115" s="95"/>
      <c r="U115" s="95"/>
      <c r="V115" s="95"/>
    </row>
    <row r="116">
      <c r="A116" s="95"/>
      <c r="B116" s="95"/>
      <c r="C116" s="95"/>
      <c r="D116" s="95"/>
      <c r="E116" s="95"/>
      <c r="F116" s="95"/>
      <c r="G116" s="95"/>
      <c r="H116" s="95"/>
      <c r="I116" s="95"/>
      <c r="J116" s="95"/>
      <c r="K116" s="95"/>
      <c r="L116" s="95"/>
      <c r="M116" s="95"/>
      <c r="N116" s="95"/>
      <c r="O116" s="95"/>
      <c r="P116" s="95"/>
      <c r="Q116" s="95"/>
      <c r="R116" s="95"/>
      <c r="S116" s="95"/>
      <c r="T116" s="95"/>
      <c r="U116" s="95"/>
      <c r="V116" s="95"/>
    </row>
    <row r="117">
      <c r="A117" s="95"/>
      <c r="B117" s="95"/>
      <c r="C117" s="95"/>
      <c r="D117" s="95"/>
      <c r="E117" s="95"/>
      <c r="F117" s="95"/>
      <c r="G117" s="95"/>
      <c r="H117" s="95"/>
      <c r="I117" s="95"/>
      <c r="J117" s="95"/>
      <c r="K117" s="95"/>
      <c r="L117" s="95"/>
      <c r="M117" s="95"/>
      <c r="N117" s="95"/>
      <c r="O117" s="95"/>
      <c r="P117" s="95"/>
      <c r="Q117" s="95"/>
      <c r="R117" s="95"/>
      <c r="S117" s="95"/>
      <c r="T117" s="95"/>
      <c r="U117" s="95"/>
      <c r="V117" s="95"/>
    </row>
    <row r="118">
      <c r="A118" s="95"/>
      <c r="B118" s="95"/>
      <c r="C118" s="95"/>
      <c r="D118" s="95"/>
      <c r="E118" s="95"/>
      <c r="F118" s="95"/>
      <c r="G118" s="95"/>
      <c r="H118" s="95"/>
      <c r="I118" s="95"/>
      <c r="J118" s="95"/>
      <c r="K118" s="95"/>
      <c r="L118" s="95"/>
      <c r="M118" s="95"/>
      <c r="N118" s="95"/>
      <c r="O118" s="95"/>
      <c r="P118" s="95"/>
      <c r="Q118" s="95"/>
      <c r="R118" s="95"/>
      <c r="S118" s="95"/>
      <c r="T118" s="95"/>
      <c r="U118" s="95"/>
      <c r="V118" s="95"/>
    </row>
    <row r="119">
      <c r="A119" s="95"/>
      <c r="B119" s="95"/>
      <c r="C119" s="95"/>
      <c r="D119" s="95"/>
      <c r="E119" s="95"/>
      <c r="F119" s="95"/>
      <c r="G119" s="95"/>
      <c r="H119" s="95"/>
      <c r="I119" s="95"/>
      <c r="J119" s="95"/>
      <c r="K119" s="95"/>
      <c r="L119" s="95"/>
      <c r="M119" s="95"/>
      <c r="N119" s="95"/>
      <c r="O119" s="95"/>
      <c r="P119" s="95"/>
      <c r="Q119" s="95"/>
      <c r="R119" s="95"/>
      <c r="S119" s="95"/>
      <c r="T119" s="95"/>
      <c r="U119" s="95"/>
      <c r="V119" s="95"/>
    </row>
    <row r="120">
      <c r="A120" s="95"/>
      <c r="B120" s="95"/>
      <c r="C120" s="95"/>
      <c r="D120" s="95"/>
      <c r="E120" s="95"/>
      <c r="F120" s="95"/>
      <c r="G120" s="95"/>
      <c r="H120" s="95"/>
      <c r="I120" s="95"/>
      <c r="J120" s="95"/>
      <c r="K120" s="95"/>
      <c r="L120" s="95"/>
      <c r="M120" s="95"/>
      <c r="N120" s="95"/>
      <c r="O120" s="95"/>
      <c r="P120" s="95"/>
      <c r="Q120" s="95"/>
      <c r="R120" s="95"/>
      <c r="S120" s="95"/>
      <c r="T120" s="95"/>
      <c r="U120" s="95"/>
      <c r="V120" s="95"/>
    </row>
    <row r="121">
      <c r="A121" s="95"/>
      <c r="B121" s="95"/>
      <c r="C121" s="95"/>
      <c r="D121" s="95"/>
      <c r="E121" s="95"/>
      <c r="F121" s="95"/>
      <c r="G121" s="95"/>
      <c r="H121" s="95"/>
      <c r="I121" s="95"/>
      <c r="J121" s="95"/>
      <c r="K121" s="95"/>
      <c r="L121" s="95"/>
      <c r="M121" s="95"/>
      <c r="N121" s="95"/>
      <c r="O121" s="95"/>
      <c r="P121" s="95"/>
      <c r="Q121" s="95"/>
      <c r="R121" s="95"/>
      <c r="S121" s="95"/>
      <c r="T121" s="95"/>
      <c r="U121" s="95"/>
      <c r="V121" s="95"/>
    </row>
    <row r="122">
      <c r="A122" s="95"/>
      <c r="B122" s="95"/>
      <c r="C122" s="95"/>
      <c r="D122" s="95"/>
      <c r="E122" s="95"/>
      <c r="F122" s="95"/>
      <c r="G122" s="95"/>
      <c r="H122" s="95"/>
      <c r="I122" s="95"/>
      <c r="J122" s="95"/>
      <c r="K122" s="95"/>
      <c r="L122" s="95"/>
      <c r="M122" s="95"/>
      <c r="N122" s="95"/>
      <c r="O122" s="95"/>
      <c r="P122" s="95"/>
      <c r="Q122" s="95"/>
      <c r="R122" s="95"/>
      <c r="S122" s="95"/>
      <c r="T122" s="95"/>
      <c r="U122" s="95"/>
      <c r="V122" s="95"/>
    </row>
    <row r="123">
      <c r="A123" s="95"/>
      <c r="B123" s="95"/>
      <c r="C123" s="95"/>
      <c r="D123" s="95"/>
      <c r="E123" s="95"/>
      <c r="F123" s="95"/>
      <c r="G123" s="95"/>
      <c r="H123" s="95"/>
      <c r="I123" s="95"/>
      <c r="J123" s="95"/>
      <c r="K123" s="95"/>
      <c r="L123" s="95"/>
      <c r="M123" s="95"/>
      <c r="N123" s="95"/>
      <c r="O123" s="95"/>
      <c r="P123" s="95"/>
      <c r="Q123" s="95"/>
      <c r="R123" s="95"/>
      <c r="S123" s="95"/>
      <c r="T123" s="95"/>
      <c r="U123" s="95"/>
      <c r="V123" s="95"/>
    </row>
    <row r="124">
      <c r="A124" s="95"/>
      <c r="B124" s="95"/>
      <c r="C124" s="95"/>
      <c r="D124" s="95"/>
      <c r="E124" s="95"/>
      <c r="F124" s="95"/>
      <c r="G124" s="95"/>
      <c r="H124" s="95"/>
      <c r="I124" s="95"/>
      <c r="J124" s="95"/>
      <c r="K124" s="95"/>
      <c r="L124" s="95"/>
      <c r="M124" s="95"/>
      <c r="N124" s="95"/>
      <c r="O124" s="95"/>
      <c r="P124" s="95"/>
      <c r="Q124" s="95"/>
      <c r="R124" s="95"/>
      <c r="S124" s="95"/>
      <c r="T124" s="95"/>
      <c r="U124" s="95"/>
      <c r="V124" s="95"/>
    </row>
    <row r="125">
      <c r="A125" s="95"/>
      <c r="B125" s="95"/>
      <c r="C125" s="95"/>
      <c r="D125" s="95"/>
      <c r="E125" s="95"/>
      <c r="F125" s="95"/>
      <c r="G125" s="95"/>
      <c r="H125" s="95"/>
      <c r="I125" s="95"/>
      <c r="J125" s="95"/>
      <c r="K125" s="95"/>
      <c r="L125" s="95"/>
      <c r="M125" s="95"/>
      <c r="N125" s="95"/>
      <c r="O125" s="95"/>
      <c r="P125" s="95"/>
      <c r="Q125" s="95"/>
      <c r="R125" s="95"/>
      <c r="S125" s="95"/>
      <c r="T125" s="95"/>
      <c r="U125" s="95"/>
      <c r="V125" s="95"/>
    </row>
    <row r="126">
      <c r="A126" s="95"/>
      <c r="B126" s="95"/>
      <c r="C126" s="95"/>
      <c r="D126" s="95"/>
      <c r="E126" s="95"/>
      <c r="F126" s="95"/>
      <c r="G126" s="95"/>
      <c r="H126" s="95"/>
      <c r="I126" s="95"/>
      <c r="J126" s="95"/>
      <c r="K126" s="95"/>
      <c r="L126" s="95"/>
      <c r="M126" s="95"/>
      <c r="N126" s="95"/>
      <c r="O126" s="95"/>
      <c r="P126" s="95"/>
      <c r="Q126" s="95"/>
      <c r="R126" s="95"/>
      <c r="S126" s="95"/>
      <c r="T126" s="95"/>
      <c r="U126" s="95"/>
      <c r="V126" s="95"/>
    </row>
    <row r="127">
      <c r="A127" s="95"/>
      <c r="B127" s="95"/>
      <c r="C127" s="95"/>
      <c r="D127" s="95"/>
      <c r="E127" s="95"/>
      <c r="F127" s="95"/>
      <c r="G127" s="95"/>
      <c r="H127" s="95"/>
      <c r="I127" s="95"/>
      <c r="J127" s="95"/>
      <c r="K127" s="95"/>
      <c r="L127" s="95"/>
      <c r="M127" s="95"/>
      <c r="N127" s="95"/>
      <c r="O127" s="95"/>
      <c r="P127" s="95"/>
      <c r="Q127" s="95"/>
      <c r="R127" s="95"/>
      <c r="S127" s="95"/>
      <c r="T127" s="95"/>
      <c r="U127" s="95"/>
      <c r="V127" s="95"/>
    </row>
    <row r="128">
      <c r="A128" s="95"/>
      <c r="B128" s="95"/>
      <c r="C128" s="95"/>
      <c r="D128" s="95"/>
      <c r="E128" s="95"/>
      <c r="F128" s="95"/>
      <c r="G128" s="95"/>
      <c r="H128" s="95"/>
      <c r="I128" s="95"/>
      <c r="J128" s="95"/>
      <c r="K128" s="95"/>
      <c r="L128" s="95"/>
      <c r="M128" s="95"/>
      <c r="N128" s="95"/>
      <c r="O128" s="95"/>
      <c r="P128" s="95"/>
      <c r="Q128" s="95"/>
      <c r="R128" s="95"/>
      <c r="S128" s="95"/>
      <c r="T128" s="95"/>
      <c r="U128" s="95"/>
      <c r="V128" s="95"/>
    </row>
    <row r="129">
      <c r="A129" s="95"/>
      <c r="B129" s="95"/>
      <c r="C129" s="95"/>
      <c r="D129" s="95"/>
      <c r="E129" s="95"/>
      <c r="F129" s="95"/>
      <c r="G129" s="95"/>
      <c r="H129" s="95"/>
      <c r="I129" s="95"/>
      <c r="J129" s="95"/>
      <c r="K129" s="95"/>
      <c r="L129" s="95"/>
      <c r="M129" s="95"/>
      <c r="N129" s="95"/>
      <c r="O129" s="95"/>
      <c r="P129" s="95"/>
      <c r="Q129" s="95"/>
      <c r="R129" s="95"/>
      <c r="S129" s="95"/>
      <c r="T129" s="95"/>
      <c r="U129" s="95"/>
      <c r="V129" s="95"/>
    </row>
    <row r="130">
      <c r="A130" s="95"/>
      <c r="B130" s="95"/>
      <c r="C130" s="95"/>
      <c r="D130" s="95"/>
      <c r="E130" s="95"/>
      <c r="F130" s="95"/>
      <c r="G130" s="95"/>
      <c r="H130" s="95"/>
      <c r="I130" s="95"/>
      <c r="J130" s="95"/>
      <c r="K130" s="95"/>
      <c r="L130" s="95"/>
      <c r="M130" s="95"/>
      <c r="N130" s="95"/>
      <c r="O130" s="95"/>
      <c r="P130" s="95"/>
      <c r="Q130" s="95"/>
      <c r="R130" s="95"/>
      <c r="S130" s="95"/>
      <c r="T130" s="95"/>
      <c r="U130" s="95"/>
      <c r="V130" s="95"/>
    </row>
    <row r="131">
      <c r="A131" s="95"/>
      <c r="B131" s="95"/>
      <c r="C131" s="95"/>
      <c r="D131" s="95"/>
      <c r="E131" s="95"/>
      <c r="F131" s="95"/>
      <c r="G131" s="95"/>
      <c r="H131" s="95"/>
      <c r="I131" s="95"/>
      <c r="J131" s="95"/>
      <c r="K131" s="95"/>
      <c r="L131" s="95"/>
      <c r="M131" s="95"/>
      <c r="N131" s="95"/>
      <c r="O131" s="95"/>
      <c r="P131" s="95"/>
      <c r="Q131" s="95"/>
      <c r="R131" s="95"/>
      <c r="S131" s="95"/>
      <c r="T131" s="95"/>
      <c r="U131" s="95"/>
      <c r="V131" s="95"/>
    </row>
    <row r="132">
      <c r="A132" s="95"/>
      <c r="B132" s="95"/>
      <c r="C132" s="95"/>
      <c r="D132" s="95"/>
      <c r="E132" s="95"/>
      <c r="F132" s="95"/>
      <c r="G132" s="95"/>
      <c r="H132" s="95"/>
      <c r="I132" s="95"/>
      <c r="J132" s="95"/>
      <c r="K132" s="95"/>
      <c r="L132" s="95"/>
      <c r="M132" s="95"/>
      <c r="N132" s="95"/>
      <c r="O132" s="95"/>
      <c r="P132" s="95"/>
      <c r="Q132" s="95"/>
      <c r="R132" s="95"/>
      <c r="S132" s="95"/>
      <c r="T132" s="95"/>
      <c r="U132" s="95"/>
      <c r="V132" s="95"/>
    </row>
    <row r="133">
      <c r="A133" s="95"/>
      <c r="B133" s="95"/>
      <c r="C133" s="95"/>
      <c r="D133" s="95"/>
      <c r="E133" s="95"/>
      <c r="F133" s="95"/>
      <c r="G133" s="95"/>
      <c r="H133" s="95"/>
      <c r="I133" s="95"/>
      <c r="J133" s="95"/>
      <c r="K133" s="95"/>
      <c r="L133" s="95"/>
      <c r="M133" s="95"/>
      <c r="N133" s="95"/>
      <c r="O133" s="95"/>
      <c r="P133" s="95"/>
      <c r="Q133" s="95"/>
      <c r="R133" s="95"/>
      <c r="S133" s="95"/>
      <c r="T133" s="95"/>
      <c r="U133" s="95"/>
      <c r="V133" s="95"/>
    </row>
    <row r="134">
      <c r="A134" s="95"/>
      <c r="B134" s="95"/>
      <c r="C134" s="95"/>
      <c r="D134" s="95"/>
      <c r="E134" s="95"/>
      <c r="F134" s="95"/>
      <c r="G134" s="95"/>
      <c r="H134" s="95"/>
      <c r="I134" s="95"/>
      <c r="J134" s="95"/>
      <c r="K134" s="95"/>
      <c r="L134" s="95"/>
      <c r="M134" s="95"/>
      <c r="N134" s="95"/>
      <c r="O134" s="95"/>
      <c r="P134" s="95"/>
      <c r="Q134" s="95"/>
      <c r="R134" s="95"/>
      <c r="S134" s="95"/>
      <c r="T134" s="95"/>
      <c r="U134" s="95"/>
      <c r="V134" s="95"/>
    </row>
    <row r="135">
      <c r="A135" s="95"/>
      <c r="B135" s="95"/>
      <c r="C135" s="95"/>
      <c r="D135" s="95"/>
      <c r="E135" s="95"/>
      <c r="F135" s="95"/>
      <c r="G135" s="95"/>
      <c r="H135" s="95"/>
      <c r="I135" s="95"/>
      <c r="J135" s="95"/>
      <c r="K135" s="95"/>
      <c r="L135" s="95"/>
      <c r="M135" s="95"/>
      <c r="N135" s="95"/>
      <c r="O135" s="95"/>
      <c r="P135" s="95"/>
      <c r="Q135" s="95"/>
      <c r="R135" s="95"/>
      <c r="S135" s="95"/>
      <c r="T135" s="95"/>
      <c r="U135" s="95"/>
      <c r="V135" s="95"/>
    </row>
    <row r="136">
      <c r="A136" s="95"/>
      <c r="B136" s="95"/>
      <c r="C136" s="95"/>
      <c r="D136" s="95"/>
      <c r="E136" s="95"/>
      <c r="F136" s="95"/>
      <c r="G136" s="95"/>
      <c r="H136" s="95"/>
      <c r="I136" s="95"/>
      <c r="J136" s="95"/>
      <c r="K136" s="95"/>
      <c r="L136" s="95"/>
      <c r="M136" s="95"/>
      <c r="N136" s="95"/>
      <c r="O136" s="95"/>
      <c r="P136" s="95"/>
      <c r="Q136" s="95"/>
      <c r="R136" s="95"/>
      <c r="S136" s="95"/>
      <c r="T136" s="95"/>
      <c r="U136" s="95"/>
      <c r="V136" s="95"/>
    </row>
    <row r="137">
      <c r="A137" s="95"/>
      <c r="B137" s="95"/>
      <c r="C137" s="95"/>
      <c r="D137" s="95"/>
      <c r="E137" s="95"/>
      <c r="F137" s="95"/>
      <c r="G137" s="95"/>
      <c r="H137" s="95"/>
      <c r="I137" s="95"/>
      <c r="J137" s="95"/>
      <c r="K137" s="95"/>
      <c r="L137" s="95"/>
      <c r="M137" s="95"/>
      <c r="N137" s="95"/>
      <c r="O137" s="95"/>
      <c r="P137" s="95"/>
      <c r="Q137" s="95"/>
      <c r="R137" s="95"/>
      <c r="S137" s="95"/>
      <c r="T137" s="95"/>
      <c r="U137" s="95"/>
      <c r="V137" s="95"/>
    </row>
    <row r="138">
      <c r="A138" s="95"/>
      <c r="B138" s="95"/>
      <c r="C138" s="95"/>
      <c r="D138" s="95"/>
      <c r="E138" s="95"/>
      <c r="F138" s="95"/>
      <c r="G138" s="95"/>
      <c r="H138" s="95"/>
      <c r="I138" s="95"/>
      <c r="J138" s="95"/>
      <c r="K138" s="95"/>
      <c r="L138" s="95"/>
      <c r="M138" s="95"/>
      <c r="N138" s="95"/>
      <c r="O138" s="95"/>
      <c r="P138" s="95"/>
      <c r="Q138" s="95"/>
      <c r="R138" s="95"/>
      <c r="S138" s="95"/>
      <c r="T138" s="95"/>
      <c r="U138" s="95"/>
      <c r="V138" s="95"/>
    </row>
    <row r="139">
      <c r="A139" s="95"/>
      <c r="B139" s="95"/>
      <c r="C139" s="95"/>
      <c r="D139" s="95"/>
      <c r="E139" s="95"/>
      <c r="F139" s="95"/>
      <c r="G139" s="95"/>
      <c r="H139" s="95"/>
      <c r="I139" s="95"/>
      <c r="J139" s="95"/>
      <c r="K139" s="95"/>
      <c r="L139" s="95"/>
      <c r="M139" s="95"/>
      <c r="N139" s="95"/>
      <c r="O139" s="95"/>
      <c r="P139" s="95"/>
      <c r="Q139" s="95"/>
      <c r="R139" s="95"/>
      <c r="S139" s="95"/>
      <c r="T139" s="95"/>
      <c r="U139" s="95"/>
      <c r="V139" s="95"/>
    </row>
    <row r="140">
      <c r="A140" s="95"/>
      <c r="B140" s="95"/>
      <c r="C140" s="95"/>
      <c r="D140" s="95"/>
      <c r="E140" s="95"/>
      <c r="F140" s="95"/>
      <c r="G140" s="95"/>
      <c r="H140" s="95"/>
      <c r="I140" s="95"/>
      <c r="J140" s="95"/>
      <c r="K140" s="95"/>
      <c r="L140" s="95"/>
      <c r="M140" s="95"/>
      <c r="N140" s="95"/>
      <c r="O140" s="95"/>
      <c r="P140" s="95"/>
      <c r="Q140" s="95"/>
      <c r="R140" s="95"/>
      <c r="S140" s="95"/>
      <c r="T140" s="95"/>
      <c r="U140" s="95"/>
      <c r="V140" s="95"/>
    </row>
    <row r="141">
      <c r="A141" s="95"/>
      <c r="B141" s="95"/>
      <c r="C141" s="95"/>
      <c r="D141" s="95"/>
      <c r="E141" s="95"/>
      <c r="F141" s="95"/>
      <c r="G141" s="95"/>
      <c r="H141" s="95"/>
      <c r="I141" s="95"/>
      <c r="J141" s="95"/>
      <c r="K141" s="95"/>
      <c r="L141" s="95"/>
      <c r="M141" s="95"/>
      <c r="N141" s="95"/>
      <c r="O141" s="95"/>
      <c r="P141" s="95"/>
      <c r="Q141" s="95"/>
      <c r="R141" s="95"/>
      <c r="S141" s="95"/>
      <c r="T141" s="95"/>
      <c r="U141" s="95"/>
      <c r="V141" s="95"/>
    </row>
    <row r="142">
      <c r="A142" s="95"/>
      <c r="B142" s="95"/>
      <c r="C142" s="95"/>
      <c r="D142" s="95"/>
      <c r="E142" s="95"/>
      <c r="F142" s="95"/>
      <c r="G142" s="95"/>
      <c r="H142" s="95"/>
      <c r="I142" s="95"/>
      <c r="J142" s="95"/>
      <c r="K142" s="95"/>
      <c r="L142" s="95"/>
      <c r="M142" s="95"/>
      <c r="N142" s="95"/>
      <c r="O142" s="95"/>
      <c r="P142" s="95"/>
      <c r="Q142" s="95"/>
      <c r="R142" s="95"/>
      <c r="S142" s="95"/>
      <c r="T142" s="95"/>
      <c r="U142" s="95"/>
      <c r="V142" s="95"/>
    </row>
    <row r="143">
      <c r="A143" s="95"/>
      <c r="B143" s="95"/>
      <c r="C143" s="95"/>
      <c r="D143" s="95"/>
      <c r="E143" s="95"/>
      <c r="F143" s="95"/>
      <c r="G143" s="95"/>
      <c r="H143" s="95"/>
      <c r="I143" s="95"/>
      <c r="J143" s="95"/>
      <c r="K143" s="95"/>
      <c r="L143" s="95"/>
      <c r="M143" s="95"/>
      <c r="N143" s="95"/>
      <c r="O143" s="95"/>
      <c r="P143" s="95"/>
      <c r="Q143" s="95"/>
      <c r="R143" s="95"/>
      <c r="S143" s="95"/>
      <c r="T143" s="95"/>
      <c r="U143" s="95"/>
      <c r="V143" s="95"/>
    </row>
    <row r="144">
      <c r="A144" s="95"/>
      <c r="B144" s="95"/>
      <c r="C144" s="95"/>
      <c r="D144" s="95"/>
      <c r="E144" s="95"/>
      <c r="F144" s="95"/>
      <c r="G144" s="95"/>
      <c r="H144" s="95"/>
      <c r="I144" s="95"/>
      <c r="J144" s="95"/>
      <c r="K144" s="95"/>
      <c r="L144" s="95"/>
      <c r="M144" s="95"/>
      <c r="N144" s="95"/>
      <c r="O144" s="95"/>
      <c r="P144" s="95"/>
      <c r="Q144" s="95"/>
      <c r="R144" s="95"/>
      <c r="S144" s="95"/>
      <c r="T144" s="95"/>
      <c r="U144" s="95"/>
      <c r="V144" s="95"/>
    </row>
    <row r="145">
      <c r="A145" s="95"/>
      <c r="B145" s="95"/>
      <c r="C145" s="95"/>
      <c r="D145" s="95"/>
      <c r="E145" s="95"/>
      <c r="F145" s="95"/>
      <c r="G145" s="95"/>
      <c r="H145" s="95"/>
      <c r="I145" s="95"/>
      <c r="J145" s="95"/>
      <c r="K145" s="95"/>
      <c r="L145" s="95"/>
      <c r="M145" s="95"/>
      <c r="N145" s="95"/>
      <c r="O145" s="95"/>
      <c r="P145" s="95"/>
      <c r="Q145" s="95"/>
      <c r="R145" s="95"/>
      <c r="S145" s="95"/>
      <c r="T145" s="95"/>
      <c r="U145" s="95"/>
      <c r="V145" s="95"/>
    </row>
    <row r="146">
      <c r="A146" s="95"/>
      <c r="B146" s="95"/>
      <c r="C146" s="95"/>
      <c r="D146" s="95"/>
      <c r="E146" s="95"/>
      <c r="F146" s="95"/>
      <c r="G146" s="95"/>
      <c r="H146" s="95"/>
      <c r="I146" s="95"/>
      <c r="J146" s="95"/>
      <c r="K146" s="95"/>
      <c r="L146" s="95"/>
      <c r="M146" s="95"/>
      <c r="N146" s="95"/>
      <c r="O146" s="95"/>
      <c r="P146" s="95"/>
      <c r="Q146" s="95"/>
      <c r="R146" s="95"/>
      <c r="S146" s="95"/>
      <c r="T146" s="95"/>
      <c r="U146" s="95"/>
      <c r="V146" s="95"/>
    </row>
    <row r="147">
      <c r="A147" s="95"/>
      <c r="B147" s="95"/>
      <c r="C147" s="95"/>
      <c r="D147" s="95"/>
      <c r="E147" s="95"/>
      <c r="F147" s="95"/>
      <c r="G147" s="95"/>
      <c r="H147" s="95"/>
      <c r="I147" s="95"/>
      <c r="J147" s="95"/>
      <c r="K147" s="95"/>
      <c r="L147" s="95"/>
      <c r="M147" s="95"/>
      <c r="N147" s="95"/>
      <c r="O147" s="95"/>
      <c r="P147" s="95"/>
      <c r="Q147" s="95"/>
      <c r="R147" s="95"/>
      <c r="S147" s="95"/>
      <c r="T147" s="95"/>
      <c r="U147" s="95"/>
      <c r="V147" s="95"/>
    </row>
    <row r="148">
      <c r="A148" s="95"/>
      <c r="B148" s="95"/>
      <c r="C148" s="95"/>
      <c r="D148" s="95"/>
      <c r="E148" s="95"/>
      <c r="F148" s="95"/>
      <c r="G148" s="95"/>
      <c r="H148" s="95"/>
      <c r="I148" s="95"/>
      <c r="J148" s="95"/>
      <c r="K148" s="95"/>
      <c r="L148" s="95"/>
      <c r="M148" s="95"/>
      <c r="N148" s="95"/>
      <c r="O148" s="95"/>
      <c r="P148" s="95"/>
      <c r="Q148" s="95"/>
      <c r="R148" s="95"/>
      <c r="S148" s="95"/>
      <c r="T148" s="95"/>
      <c r="U148" s="95"/>
      <c r="V148" s="95"/>
    </row>
    <row r="149">
      <c r="A149" s="95"/>
      <c r="B149" s="95"/>
      <c r="C149" s="95"/>
      <c r="D149" s="95"/>
      <c r="E149" s="95"/>
      <c r="F149" s="95"/>
      <c r="G149" s="95"/>
      <c r="H149" s="95"/>
      <c r="I149" s="95"/>
      <c r="J149" s="95"/>
      <c r="K149" s="95"/>
      <c r="L149" s="95"/>
      <c r="M149" s="95"/>
      <c r="N149" s="95"/>
      <c r="O149" s="95"/>
      <c r="P149" s="95"/>
      <c r="Q149" s="95"/>
      <c r="R149" s="95"/>
      <c r="S149" s="95"/>
      <c r="T149" s="95"/>
      <c r="U149" s="95"/>
      <c r="V149" s="95"/>
    </row>
    <row r="150">
      <c r="A150" s="95"/>
      <c r="B150" s="95"/>
      <c r="C150" s="95"/>
      <c r="D150" s="95"/>
      <c r="E150" s="95"/>
      <c r="F150" s="95"/>
      <c r="G150" s="95"/>
      <c r="H150" s="95"/>
      <c r="I150" s="95"/>
      <c r="J150" s="95"/>
      <c r="K150" s="95"/>
      <c r="L150" s="95"/>
      <c r="M150" s="95"/>
      <c r="N150" s="95"/>
      <c r="O150" s="95"/>
      <c r="P150" s="95"/>
      <c r="Q150" s="95"/>
      <c r="R150" s="95"/>
      <c r="S150" s="95"/>
      <c r="T150" s="95"/>
      <c r="U150" s="95"/>
      <c r="V150" s="95"/>
    </row>
    <row r="151">
      <c r="A151" s="95"/>
      <c r="B151" s="95"/>
      <c r="C151" s="95"/>
      <c r="D151" s="95"/>
      <c r="E151" s="95"/>
      <c r="F151" s="95"/>
      <c r="G151" s="95"/>
      <c r="H151" s="95"/>
      <c r="I151" s="95"/>
      <c r="J151" s="95"/>
      <c r="K151" s="95"/>
      <c r="L151" s="95"/>
      <c r="M151" s="95"/>
      <c r="N151" s="95"/>
      <c r="O151" s="95"/>
      <c r="P151" s="95"/>
      <c r="Q151" s="95"/>
      <c r="R151" s="95"/>
      <c r="S151" s="95"/>
      <c r="T151" s="95"/>
      <c r="U151" s="95"/>
      <c r="V151" s="95"/>
    </row>
    <row r="152">
      <c r="A152" s="95"/>
      <c r="B152" s="95"/>
      <c r="C152" s="95"/>
      <c r="D152" s="95"/>
      <c r="E152" s="95"/>
      <c r="F152" s="95"/>
      <c r="G152" s="95"/>
      <c r="H152" s="95"/>
      <c r="I152" s="95"/>
      <c r="J152" s="95"/>
      <c r="K152" s="95"/>
      <c r="L152" s="95"/>
      <c r="M152" s="95"/>
      <c r="N152" s="95"/>
      <c r="O152" s="95"/>
      <c r="P152" s="95"/>
      <c r="Q152" s="95"/>
      <c r="R152" s="95"/>
      <c r="S152" s="95"/>
      <c r="T152" s="95"/>
      <c r="U152" s="95"/>
      <c r="V152" s="95"/>
    </row>
    <row r="153">
      <c r="A153" s="95"/>
      <c r="B153" s="95"/>
      <c r="C153" s="95"/>
      <c r="D153" s="95"/>
      <c r="E153" s="95"/>
      <c r="F153" s="95"/>
      <c r="G153" s="95"/>
      <c r="H153" s="95"/>
      <c r="I153" s="95"/>
      <c r="J153" s="95"/>
      <c r="K153" s="95"/>
      <c r="L153" s="95"/>
      <c r="M153" s="95"/>
      <c r="N153" s="95"/>
      <c r="O153" s="95"/>
      <c r="P153" s="95"/>
      <c r="Q153" s="95"/>
      <c r="R153" s="95"/>
      <c r="S153" s="95"/>
      <c r="T153" s="95"/>
      <c r="U153" s="95"/>
      <c r="V153" s="95"/>
    </row>
    <row r="154">
      <c r="A154" s="95"/>
      <c r="B154" s="95"/>
      <c r="C154" s="95"/>
      <c r="D154" s="95"/>
      <c r="E154" s="95"/>
      <c r="F154" s="95"/>
      <c r="G154" s="95"/>
      <c r="H154" s="95"/>
      <c r="I154" s="95"/>
      <c r="J154" s="95"/>
      <c r="K154" s="95"/>
      <c r="L154" s="95"/>
      <c r="M154" s="95"/>
      <c r="N154" s="95"/>
      <c r="O154" s="95"/>
      <c r="P154" s="95"/>
      <c r="Q154" s="95"/>
      <c r="R154" s="95"/>
      <c r="S154" s="95"/>
      <c r="T154" s="95"/>
      <c r="U154" s="95"/>
      <c r="V154" s="95"/>
    </row>
    <row r="155">
      <c r="A155" s="95"/>
      <c r="B155" s="95"/>
      <c r="C155" s="95"/>
      <c r="D155" s="95"/>
      <c r="E155" s="95"/>
      <c r="F155" s="95"/>
      <c r="G155" s="95"/>
      <c r="H155" s="95"/>
      <c r="I155" s="95"/>
      <c r="J155" s="95"/>
      <c r="K155" s="95"/>
      <c r="L155" s="95"/>
      <c r="M155" s="95"/>
      <c r="N155" s="95"/>
      <c r="O155" s="95"/>
      <c r="P155" s="95"/>
      <c r="Q155" s="95"/>
      <c r="R155" s="95"/>
      <c r="S155" s="95"/>
      <c r="T155" s="95"/>
      <c r="U155" s="95"/>
      <c r="V155" s="95"/>
    </row>
    <row r="156">
      <c r="A156" s="95"/>
      <c r="B156" s="95"/>
      <c r="C156" s="95"/>
      <c r="D156" s="95"/>
      <c r="E156" s="95"/>
      <c r="F156" s="95"/>
      <c r="G156" s="95"/>
      <c r="H156" s="95"/>
      <c r="I156" s="95"/>
      <c r="J156" s="95"/>
      <c r="K156" s="95"/>
      <c r="L156" s="95"/>
      <c r="M156" s="95"/>
      <c r="N156" s="95"/>
      <c r="O156" s="95"/>
      <c r="P156" s="95"/>
      <c r="Q156" s="95"/>
      <c r="R156" s="95"/>
      <c r="S156" s="95"/>
      <c r="T156" s="95"/>
      <c r="U156" s="95"/>
      <c r="V156" s="95"/>
    </row>
    <row r="157">
      <c r="A157" s="95"/>
      <c r="B157" s="95"/>
      <c r="C157" s="95"/>
      <c r="D157" s="95"/>
      <c r="E157" s="95"/>
      <c r="F157" s="95"/>
      <c r="G157" s="95"/>
      <c r="H157" s="95"/>
      <c r="I157" s="95"/>
      <c r="J157" s="95"/>
      <c r="K157" s="95"/>
      <c r="L157" s="95"/>
      <c r="M157" s="95"/>
      <c r="N157" s="95"/>
      <c r="O157" s="95"/>
      <c r="P157" s="95"/>
      <c r="Q157" s="95"/>
      <c r="R157" s="95"/>
      <c r="S157" s="95"/>
      <c r="T157" s="95"/>
      <c r="U157" s="95"/>
      <c r="V157" s="95"/>
    </row>
    <row r="158">
      <c r="A158" s="95"/>
      <c r="B158" s="95"/>
      <c r="C158" s="95"/>
      <c r="D158" s="95"/>
      <c r="E158" s="95"/>
      <c r="F158" s="95"/>
      <c r="G158" s="95"/>
      <c r="H158" s="95"/>
      <c r="I158" s="95"/>
      <c r="J158" s="95"/>
      <c r="K158" s="95"/>
      <c r="L158" s="95"/>
      <c r="M158" s="95"/>
      <c r="N158" s="95"/>
      <c r="O158" s="95"/>
      <c r="P158" s="95"/>
      <c r="Q158" s="95"/>
      <c r="R158" s="95"/>
      <c r="S158" s="95"/>
      <c r="T158" s="95"/>
      <c r="U158" s="95"/>
      <c r="V158" s="95"/>
    </row>
    <row r="159">
      <c r="A159" s="95"/>
      <c r="B159" s="95"/>
      <c r="C159" s="95"/>
      <c r="D159" s="95"/>
      <c r="E159" s="95"/>
      <c r="F159" s="95"/>
      <c r="G159" s="95"/>
      <c r="H159" s="95"/>
      <c r="I159" s="95"/>
      <c r="J159" s="95"/>
      <c r="K159" s="95"/>
      <c r="L159" s="95"/>
      <c r="M159" s="95"/>
      <c r="N159" s="95"/>
      <c r="O159" s="95"/>
      <c r="P159" s="95"/>
      <c r="Q159" s="95"/>
      <c r="R159" s="95"/>
      <c r="S159" s="95"/>
      <c r="T159" s="95"/>
      <c r="U159" s="95"/>
      <c r="V159" s="95"/>
    </row>
    <row r="160">
      <c r="A160" s="95"/>
      <c r="B160" s="95"/>
      <c r="C160" s="95"/>
      <c r="D160" s="95"/>
      <c r="E160" s="95"/>
      <c r="F160" s="95"/>
      <c r="G160" s="95"/>
      <c r="H160" s="95"/>
      <c r="I160" s="95"/>
      <c r="J160" s="95"/>
      <c r="K160" s="95"/>
      <c r="L160" s="95"/>
      <c r="M160" s="95"/>
      <c r="N160" s="95"/>
      <c r="O160" s="95"/>
      <c r="P160" s="95"/>
      <c r="Q160" s="95"/>
      <c r="R160" s="95"/>
      <c r="S160" s="95"/>
      <c r="T160" s="95"/>
      <c r="U160" s="95"/>
      <c r="V160" s="95"/>
    </row>
    <row r="161">
      <c r="A161" s="95"/>
      <c r="B161" s="95"/>
      <c r="C161" s="95"/>
      <c r="D161" s="95"/>
      <c r="E161" s="95"/>
      <c r="F161" s="95"/>
      <c r="G161" s="95"/>
      <c r="H161" s="95"/>
      <c r="I161" s="95"/>
      <c r="J161" s="95"/>
      <c r="K161" s="95"/>
      <c r="L161" s="95"/>
      <c r="M161" s="95"/>
      <c r="N161" s="95"/>
      <c r="O161" s="95"/>
      <c r="P161" s="95"/>
      <c r="Q161" s="95"/>
      <c r="R161" s="95"/>
      <c r="S161" s="95"/>
      <c r="T161" s="95"/>
      <c r="U161" s="95"/>
      <c r="V161" s="95"/>
    </row>
    <row r="162">
      <c r="A162" s="95"/>
      <c r="B162" s="95"/>
      <c r="C162" s="95"/>
      <c r="D162" s="95"/>
      <c r="E162" s="95"/>
      <c r="F162" s="95"/>
      <c r="G162" s="95"/>
      <c r="H162" s="95"/>
      <c r="I162" s="95"/>
      <c r="J162" s="95"/>
      <c r="K162" s="95"/>
      <c r="L162" s="95"/>
      <c r="M162" s="95"/>
      <c r="N162" s="95"/>
      <c r="O162" s="95"/>
      <c r="P162" s="95"/>
      <c r="Q162" s="95"/>
      <c r="R162" s="95"/>
      <c r="S162" s="95"/>
      <c r="T162" s="95"/>
      <c r="U162" s="95"/>
      <c r="V162" s="95"/>
    </row>
    <row r="163">
      <c r="A163" s="95"/>
      <c r="B163" s="95"/>
      <c r="C163" s="95"/>
      <c r="D163" s="95"/>
      <c r="E163" s="95"/>
      <c r="F163" s="95"/>
      <c r="G163" s="95"/>
      <c r="H163" s="95"/>
      <c r="I163" s="95"/>
      <c r="J163" s="95"/>
      <c r="K163" s="95"/>
      <c r="L163" s="95"/>
      <c r="M163" s="95"/>
      <c r="N163" s="95"/>
      <c r="O163" s="95"/>
      <c r="P163" s="95"/>
      <c r="Q163" s="95"/>
      <c r="R163" s="95"/>
      <c r="S163" s="95"/>
      <c r="T163" s="95"/>
      <c r="U163" s="95"/>
      <c r="V163" s="95"/>
    </row>
    <row r="164">
      <c r="A164" s="95"/>
      <c r="B164" s="95"/>
      <c r="C164" s="95"/>
      <c r="D164" s="95"/>
      <c r="E164" s="95"/>
      <c r="F164" s="95"/>
      <c r="G164" s="95"/>
      <c r="H164" s="95"/>
      <c r="I164" s="95"/>
      <c r="J164" s="95"/>
      <c r="K164" s="95"/>
      <c r="L164" s="95"/>
      <c r="M164" s="95"/>
      <c r="N164" s="95"/>
      <c r="O164" s="95"/>
      <c r="P164" s="95"/>
      <c r="Q164" s="95"/>
      <c r="R164" s="95"/>
      <c r="S164" s="95"/>
      <c r="T164" s="95"/>
      <c r="U164" s="95"/>
      <c r="V164" s="95"/>
    </row>
    <row r="165">
      <c r="A165" s="95"/>
      <c r="B165" s="95"/>
      <c r="C165" s="95"/>
      <c r="D165" s="95"/>
      <c r="E165" s="95"/>
      <c r="F165" s="95"/>
      <c r="G165" s="95"/>
      <c r="H165" s="95"/>
      <c r="I165" s="95"/>
      <c r="J165" s="95"/>
      <c r="K165" s="95"/>
      <c r="L165" s="95"/>
      <c r="M165" s="95"/>
      <c r="N165" s="95"/>
      <c r="O165" s="95"/>
      <c r="P165" s="95"/>
      <c r="Q165" s="95"/>
      <c r="R165" s="95"/>
      <c r="S165" s="95"/>
      <c r="T165" s="95"/>
      <c r="U165" s="95"/>
      <c r="V165" s="95"/>
    </row>
    <row r="166">
      <c r="A166" s="95"/>
      <c r="B166" s="95"/>
      <c r="C166" s="95"/>
      <c r="D166" s="95"/>
      <c r="E166" s="95"/>
      <c r="F166" s="95"/>
      <c r="G166" s="95"/>
      <c r="H166" s="95"/>
      <c r="I166" s="95"/>
      <c r="J166" s="95"/>
      <c r="K166" s="95"/>
      <c r="L166" s="95"/>
      <c r="M166" s="95"/>
      <c r="N166" s="95"/>
      <c r="O166" s="95"/>
      <c r="P166" s="95"/>
      <c r="Q166" s="95"/>
      <c r="R166" s="95"/>
      <c r="S166" s="95"/>
      <c r="T166" s="95"/>
      <c r="U166" s="95"/>
      <c r="V166" s="95"/>
    </row>
    <row r="167">
      <c r="A167" s="95"/>
      <c r="B167" s="95"/>
      <c r="C167" s="95"/>
      <c r="D167" s="95"/>
      <c r="E167" s="95"/>
      <c r="F167" s="95"/>
      <c r="G167" s="95"/>
      <c r="H167" s="95"/>
      <c r="I167" s="95"/>
      <c r="J167" s="95"/>
      <c r="K167" s="95"/>
      <c r="L167" s="95"/>
      <c r="M167" s="95"/>
      <c r="N167" s="95"/>
      <c r="O167" s="95"/>
      <c r="P167" s="95"/>
      <c r="Q167" s="95"/>
      <c r="R167" s="95"/>
      <c r="S167" s="95"/>
      <c r="T167" s="95"/>
      <c r="U167" s="95"/>
      <c r="V167" s="95"/>
    </row>
    <row r="168">
      <c r="A168" s="95"/>
      <c r="B168" s="95"/>
      <c r="C168" s="95"/>
      <c r="D168" s="95"/>
      <c r="E168" s="95"/>
      <c r="F168" s="95"/>
      <c r="G168" s="95"/>
      <c r="H168" s="95"/>
      <c r="I168" s="95"/>
      <c r="J168" s="95"/>
      <c r="K168" s="95"/>
      <c r="L168" s="95"/>
      <c r="M168" s="95"/>
      <c r="N168" s="95"/>
      <c r="O168" s="95"/>
      <c r="P168" s="95"/>
      <c r="Q168" s="95"/>
      <c r="R168" s="95"/>
      <c r="S168" s="95"/>
      <c r="T168" s="95"/>
      <c r="U168" s="95"/>
      <c r="V168" s="95"/>
    </row>
    <row r="169">
      <c r="A169" s="95"/>
      <c r="B169" s="95"/>
      <c r="C169" s="95"/>
      <c r="D169" s="95"/>
      <c r="E169" s="95"/>
      <c r="F169" s="95"/>
      <c r="G169" s="95"/>
      <c r="H169" s="95"/>
      <c r="I169" s="95"/>
      <c r="J169" s="95"/>
      <c r="K169" s="95"/>
      <c r="L169" s="95"/>
      <c r="M169" s="95"/>
      <c r="N169" s="95"/>
      <c r="O169" s="95"/>
      <c r="P169" s="95"/>
      <c r="Q169" s="95"/>
      <c r="R169" s="95"/>
      <c r="S169" s="95"/>
      <c r="T169" s="95"/>
      <c r="U169" s="95"/>
      <c r="V169" s="95"/>
    </row>
    <row r="170">
      <c r="A170" s="95"/>
      <c r="B170" s="95"/>
      <c r="C170" s="95"/>
      <c r="D170" s="95"/>
      <c r="E170" s="95"/>
      <c r="F170" s="95"/>
      <c r="G170" s="95"/>
      <c r="H170" s="95"/>
      <c r="I170" s="95"/>
      <c r="J170" s="95"/>
      <c r="K170" s="95"/>
      <c r="L170" s="95"/>
      <c r="M170" s="95"/>
      <c r="N170" s="95"/>
      <c r="O170" s="95"/>
      <c r="P170" s="95"/>
      <c r="Q170" s="95"/>
      <c r="R170" s="95"/>
      <c r="S170" s="95"/>
      <c r="T170" s="95"/>
      <c r="U170" s="95"/>
      <c r="V170" s="95"/>
    </row>
    <row r="171">
      <c r="A171" s="95"/>
      <c r="B171" s="95"/>
      <c r="C171" s="95"/>
      <c r="D171" s="95"/>
      <c r="E171" s="95"/>
      <c r="F171" s="95"/>
      <c r="G171" s="95"/>
      <c r="H171" s="95"/>
      <c r="I171" s="95"/>
      <c r="J171" s="95"/>
      <c r="K171" s="95"/>
      <c r="L171" s="95"/>
      <c r="M171" s="95"/>
      <c r="N171" s="95"/>
      <c r="O171" s="95"/>
      <c r="P171" s="95"/>
      <c r="Q171" s="95"/>
      <c r="R171" s="95"/>
      <c r="S171" s="95"/>
      <c r="T171" s="95"/>
      <c r="U171" s="95"/>
      <c r="V171" s="95"/>
    </row>
    <row r="172">
      <c r="A172" s="95"/>
      <c r="B172" s="95"/>
      <c r="C172" s="95"/>
      <c r="D172" s="95"/>
      <c r="E172" s="95"/>
      <c r="F172" s="95"/>
      <c r="G172" s="95"/>
      <c r="H172" s="95"/>
      <c r="I172" s="95"/>
      <c r="J172" s="95"/>
      <c r="K172" s="95"/>
      <c r="L172" s="95"/>
      <c r="M172" s="95"/>
      <c r="N172" s="95"/>
      <c r="O172" s="95"/>
      <c r="P172" s="95"/>
      <c r="Q172" s="95"/>
      <c r="R172" s="95"/>
      <c r="S172" s="95"/>
      <c r="T172" s="95"/>
      <c r="U172" s="95"/>
      <c r="V172" s="95"/>
    </row>
    <row r="173">
      <c r="A173" s="95"/>
      <c r="B173" s="95"/>
      <c r="C173" s="95"/>
      <c r="D173" s="95"/>
      <c r="E173" s="95"/>
      <c r="F173" s="95"/>
      <c r="G173" s="95"/>
      <c r="H173" s="95"/>
      <c r="I173" s="95"/>
      <c r="J173" s="95"/>
      <c r="K173" s="95"/>
      <c r="L173" s="95"/>
      <c r="M173" s="95"/>
      <c r="N173" s="95"/>
      <c r="O173" s="95"/>
      <c r="P173" s="95"/>
      <c r="Q173" s="95"/>
      <c r="R173" s="95"/>
      <c r="S173" s="95"/>
      <c r="T173" s="95"/>
      <c r="U173" s="95"/>
      <c r="V173" s="95"/>
    </row>
    <row r="174">
      <c r="A174" s="95"/>
      <c r="B174" s="95"/>
      <c r="C174" s="95"/>
      <c r="D174" s="95"/>
      <c r="E174" s="95"/>
      <c r="F174" s="95"/>
      <c r="G174" s="95"/>
      <c r="H174" s="95"/>
      <c r="I174" s="95"/>
      <c r="J174" s="95"/>
      <c r="K174" s="95"/>
      <c r="L174" s="95"/>
      <c r="M174" s="95"/>
      <c r="N174" s="95"/>
      <c r="O174" s="95"/>
      <c r="P174" s="95"/>
      <c r="Q174" s="95"/>
      <c r="R174" s="95"/>
      <c r="S174" s="95"/>
      <c r="T174" s="95"/>
      <c r="U174" s="95"/>
      <c r="V174" s="95"/>
    </row>
    <row r="175">
      <c r="A175" s="95"/>
      <c r="B175" s="95"/>
      <c r="C175" s="95"/>
      <c r="D175" s="95"/>
      <c r="E175" s="95"/>
      <c r="F175" s="95"/>
      <c r="G175" s="95"/>
      <c r="H175" s="95"/>
      <c r="I175" s="95"/>
      <c r="J175" s="95"/>
      <c r="K175" s="95"/>
      <c r="L175" s="95"/>
      <c r="M175" s="95"/>
      <c r="N175" s="95"/>
      <c r="O175" s="95"/>
      <c r="P175" s="95"/>
      <c r="Q175" s="95"/>
      <c r="R175" s="95"/>
      <c r="S175" s="95"/>
      <c r="T175" s="95"/>
      <c r="U175" s="95"/>
      <c r="V175" s="95"/>
    </row>
    <row r="176">
      <c r="A176" s="95"/>
      <c r="B176" s="95"/>
      <c r="C176" s="95"/>
      <c r="D176" s="95"/>
      <c r="E176" s="95"/>
      <c r="F176" s="95"/>
      <c r="G176" s="95"/>
      <c r="H176" s="95"/>
      <c r="I176" s="95"/>
      <c r="J176" s="95"/>
      <c r="K176" s="95"/>
      <c r="L176" s="95"/>
      <c r="M176" s="95"/>
      <c r="N176" s="95"/>
      <c r="O176" s="95"/>
      <c r="P176" s="95"/>
      <c r="Q176" s="95"/>
      <c r="R176" s="95"/>
      <c r="S176" s="95"/>
      <c r="T176" s="95"/>
      <c r="U176" s="95"/>
      <c r="V176" s="95"/>
    </row>
    <row r="177">
      <c r="A177" s="95"/>
      <c r="B177" s="95"/>
      <c r="C177" s="95"/>
      <c r="D177" s="95"/>
      <c r="E177" s="95"/>
      <c r="F177" s="95"/>
      <c r="G177" s="95"/>
      <c r="H177" s="95"/>
      <c r="I177" s="95"/>
      <c r="J177" s="95"/>
      <c r="K177" s="95"/>
      <c r="L177" s="95"/>
      <c r="M177" s="95"/>
      <c r="N177" s="95"/>
      <c r="O177" s="95"/>
      <c r="P177" s="95"/>
      <c r="Q177" s="95"/>
      <c r="R177" s="95"/>
      <c r="S177" s="95"/>
      <c r="T177" s="95"/>
      <c r="U177" s="95"/>
      <c r="V177" s="95"/>
    </row>
    <row r="178">
      <c r="A178" s="95"/>
      <c r="B178" s="95"/>
      <c r="C178" s="95"/>
      <c r="D178" s="95"/>
      <c r="E178" s="95"/>
      <c r="F178" s="95"/>
      <c r="G178" s="95"/>
      <c r="H178" s="95"/>
      <c r="I178" s="95"/>
      <c r="J178" s="95"/>
      <c r="K178" s="95"/>
      <c r="L178" s="95"/>
      <c r="M178" s="95"/>
      <c r="N178" s="95"/>
      <c r="O178" s="95"/>
      <c r="P178" s="95"/>
      <c r="Q178" s="95"/>
      <c r="R178" s="95"/>
      <c r="S178" s="95"/>
      <c r="T178" s="95"/>
      <c r="U178" s="95"/>
      <c r="V178" s="95"/>
    </row>
    <row r="179">
      <c r="A179" s="95"/>
      <c r="B179" s="95"/>
      <c r="C179" s="95"/>
      <c r="D179" s="95"/>
      <c r="E179" s="95"/>
      <c r="F179" s="95"/>
      <c r="G179" s="95"/>
      <c r="H179" s="95"/>
      <c r="I179" s="95"/>
      <c r="J179" s="95"/>
      <c r="K179" s="95"/>
      <c r="L179" s="95"/>
      <c r="M179" s="95"/>
      <c r="N179" s="95"/>
      <c r="O179" s="95"/>
      <c r="P179" s="95"/>
      <c r="Q179" s="95"/>
      <c r="R179" s="95"/>
      <c r="S179" s="95"/>
      <c r="T179" s="95"/>
      <c r="U179" s="95"/>
      <c r="V179" s="95"/>
    </row>
    <row r="180">
      <c r="A180" s="95"/>
      <c r="B180" s="95"/>
      <c r="C180" s="95"/>
      <c r="D180" s="95"/>
      <c r="E180" s="95"/>
      <c r="F180" s="95"/>
      <c r="G180" s="95"/>
      <c r="H180" s="95"/>
      <c r="I180" s="95"/>
      <c r="J180" s="95"/>
      <c r="K180" s="95"/>
      <c r="L180" s="95"/>
      <c r="M180" s="95"/>
      <c r="N180" s="95"/>
      <c r="O180" s="95"/>
      <c r="P180" s="95"/>
      <c r="Q180" s="95"/>
      <c r="R180" s="95"/>
      <c r="S180" s="95"/>
      <c r="T180" s="95"/>
      <c r="U180" s="95"/>
      <c r="V180" s="95"/>
    </row>
    <row r="181">
      <c r="A181" s="95"/>
      <c r="B181" s="95"/>
      <c r="C181" s="95"/>
      <c r="D181" s="95"/>
      <c r="E181" s="95"/>
      <c r="F181" s="95"/>
      <c r="G181" s="95"/>
      <c r="H181" s="95"/>
      <c r="I181" s="95"/>
      <c r="J181" s="95"/>
      <c r="K181" s="95"/>
      <c r="L181" s="95"/>
      <c r="M181" s="95"/>
      <c r="N181" s="95"/>
      <c r="O181" s="95"/>
      <c r="P181" s="95"/>
      <c r="Q181" s="95"/>
      <c r="R181" s="95"/>
      <c r="S181" s="95"/>
      <c r="T181" s="95"/>
      <c r="U181" s="95"/>
      <c r="V181" s="95"/>
    </row>
    <row r="182">
      <c r="A182" s="95"/>
      <c r="B182" s="95"/>
      <c r="C182" s="95"/>
      <c r="D182" s="95"/>
      <c r="E182" s="95"/>
      <c r="F182" s="95"/>
      <c r="G182" s="95"/>
      <c r="H182" s="95"/>
      <c r="I182" s="95"/>
      <c r="J182" s="95"/>
      <c r="K182" s="95"/>
      <c r="L182" s="95"/>
      <c r="M182" s="95"/>
      <c r="N182" s="95"/>
      <c r="O182" s="95"/>
      <c r="P182" s="95"/>
      <c r="Q182" s="95"/>
      <c r="R182" s="95"/>
      <c r="S182" s="95"/>
      <c r="T182" s="95"/>
      <c r="U182" s="95"/>
      <c r="V182" s="95"/>
    </row>
    <row r="183">
      <c r="A183" s="95"/>
      <c r="B183" s="95"/>
      <c r="C183" s="95"/>
      <c r="D183" s="95"/>
      <c r="E183" s="95"/>
      <c r="F183" s="95"/>
      <c r="G183" s="95"/>
      <c r="H183" s="95"/>
      <c r="I183" s="95"/>
      <c r="J183" s="95"/>
      <c r="K183" s="95"/>
      <c r="L183" s="95"/>
      <c r="M183" s="95"/>
      <c r="N183" s="95"/>
      <c r="O183" s="95"/>
      <c r="P183" s="95"/>
      <c r="Q183" s="95"/>
      <c r="R183" s="95"/>
      <c r="S183" s="95"/>
      <c r="T183" s="95"/>
      <c r="U183" s="95"/>
      <c r="V183" s="95"/>
    </row>
    <row r="184">
      <c r="A184" s="95"/>
      <c r="B184" s="95"/>
      <c r="C184" s="95"/>
      <c r="D184" s="95"/>
      <c r="E184" s="95"/>
      <c r="F184" s="95"/>
      <c r="G184" s="95"/>
      <c r="H184" s="95"/>
      <c r="I184" s="95"/>
      <c r="J184" s="95"/>
      <c r="K184" s="95"/>
      <c r="L184" s="95"/>
      <c r="M184" s="95"/>
      <c r="N184" s="95"/>
      <c r="O184" s="95"/>
      <c r="P184" s="95"/>
      <c r="Q184" s="95"/>
      <c r="R184" s="95"/>
      <c r="S184" s="95"/>
      <c r="T184" s="95"/>
      <c r="U184" s="95"/>
      <c r="V184" s="95"/>
    </row>
    <row r="185">
      <c r="A185" s="95"/>
      <c r="B185" s="95"/>
      <c r="C185" s="95"/>
      <c r="D185" s="95"/>
      <c r="E185" s="95"/>
      <c r="F185" s="95"/>
      <c r="G185" s="95"/>
      <c r="H185" s="95"/>
      <c r="I185" s="95"/>
      <c r="J185" s="95"/>
      <c r="K185" s="95"/>
      <c r="L185" s="95"/>
      <c r="M185" s="95"/>
      <c r="N185" s="95"/>
      <c r="O185" s="95"/>
      <c r="P185" s="95"/>
      <c r="Q185" s="95"/>
      <c r="R185" s="95"/>
      <c r="S185" s="95"/>
      <c r="T185" s="95"/>
      <c r="U185" s="95"/>
      <c r="V185" s="95"/>
    </row>
    <row r="186">
      <c r="A186" s="95"/>
      <c r="B186" s="95"/>
      <c r="C186" s="95"/>
      <c r="D186" s="95"/>
      <c r="E186" s="95"/>
      <c r="F186" s="95"/>
      <c r="G186" s="95"/>
      <c r="H186" s="95"/>
      <c r="I186" s="95"/>
      <c r="J186" s="95"/>
      <c r="K186" s="95"/>
      <c r="L186" s="95"/>
      <c r="M186" s="95"/>
      <c r="N186" s="95"/>
      <c r="O186" s="95"/>
      <c r="P186" s="95"/>
      <c r="Q186" s="95"/>
      <c r="R186" s="95"/>
      <c r="S186" s="95"/>
      <c r="T186" s="95"/>
      <c r="U186" s="95"/>
      <c r="V186" s="95"/>
    </row>
    <row r="187">
      <c r="A187" s="95"/>
      <c r="B187" s="95"/>
      <c r="C187" s="95"/>
      <c r="D187" s="95"/>
      <c r="E187" s="95"/>
      <c r="F187" s="95"/>
      <c r="G187" s="95"/>
      <c r="H187" s="95"/>
      <c r="I187" s="95"/>
      <c r="J187" s="95"/>
      <c r="K187" s="95"/>
      <c r="L187" s="95"/>
      <c r="M187" s="95"/>
      <c r="N187" s="95"/>
      <c r="O187" s="95"/>
      <c r="P187" s="95"/>
      <c r="Q187" s="95"/>
      <c r="R187" s="95"/>
      <c r="S187" s="95"/>
      <c r="T187" s="95"/>
      <c r="U187" s="95"/>
      <c r="V187" s="95"/>
    </row>
    <row r="188">
      <c r="A188" s="95"/>
      <c r="B188" s="95"/>
      <c r="C188" s="95"/>
      <c r="D188" s="95"/>
      <c r="E188" s="95"/>
      <c r="F188" s="95"/>
      <c r="G188" s="95"/>
      <c r="H188" s="95"/>
      <c r="I188" s="95"/>
      <c r="J188" s="95"/>
      <c r="K188" s="95"/>
      <c r="L188" s="95"/>
      <c r="M188" s="95"/>
      <c r="N188" s="95"/>
      <c r="O188" s="95"/>
      <c r="P188" s="95"/>
      <c r="Q188" s="95"/>
      <c r="R188" s="95"/>
      <c r="S188" s="95"/>
      <c r="T188" s="95"/>
      <c r="U188" s="95"/>
      <c r="V188" s="95"/>
    </row>
    <row r="189">
      <c r="A189" s="95"/>
      <c r="B189" s="95"/>
      <c r="C189" s="95"/>
      <c r="D189" s="95"/>
      <c r="E189" s="95"/>
      <c r="F189" s="95"/>
      <c r="G189" s="95"/>
      <c r="H189" s="95"/>
      <c r="I189" s="95"/>
      <c r="J189" s="95"/>
      <c r="K189" s="95"/>
      <c r="L189" s="95"/>
      <c r="M189" s="95"/>
      <c r="N189" s="95"/>
      <c r="O189" s="95"/>
      <c r="P189" s="95"/>
      <c r="Q189" s="95"/>
      <c r="R189" s="95"/>
      <c r="S189" s="95"/>
      <c r="T189" s="95"/>
      <c r="U189" s="95"/>
      <c r="V189" s="95"/>
    </row>
    <row r="190">
      <c r="A190" s="95"/>
      <c r="B190" s="95"/>
      <c r="C190" s="95"/>
      <c r="D190" s="95"/>
      <c r="E190" s="95"/>
      <c r="F190" s="95"/>
      <c r="G190" s="95"/>
      <c r="H190" s="95"/>
      <c r="I190" s="95"/>
      <c r="J190" s="95"/>
      <c r="K190" s="95"/>
      <c r="L190" s="95"/>
      <c r="M190" s="95"/>
      <c r="N190" s="95"/>
      <c r="O190" s="95"/>
      <c r="P190" s="95"/>
      <c r="Q190" s="95"/>
      <c r="R190" s="95"/>
      <c r="S190" s="95"/>
      <c r="T190" s="95"/>
      <c r="U190" s="95"/>
      <c r="V190" s="95"/>
    </row>
    <row r="191">
      <c r="A191" s="95"/>
      <c r="B191" s="95"/>
      <c r="C191" s="95"/>
      <c r="D191" s="95"/>
      <c r="E191" s="95"/>
      <c r="F191" s="95"/>
      <c r="G191" s="95"/>
      <c r="H191" s="95"/>
      <c r="I191" s="95"/>
      <c r="J191" s="95"/>
      <c r="K191" s="95"/>
      <c r="L191" s="95"/>
      <c r="M191" s="95"/>
      <c r="N191" s="95"/>
      <c r="O191" s="95"/>
      <c r="P191" s="95"/>
      <c r="Q191" s="95"/>
      <c r="R191" s="95"/>
      <c r="S191" s="95"/>
      <c r="T191" s="95"/>
      <c r="U191" s="95"/>
      <c r="V191" s="95"/>
    </row>
    <row r="192">
      <c r="A192" s="95"/>
      <c r="B192" s="95"/>
      <c r="C192" s="95"/>
      <c r="D192" s="95"/>
      <c r="E192" s="95"/>
      <c r="F192" s="95"/>
      <c r="G192" s="95"/>
      <c r="H192" s="95"/>
      <c r="I192" s="95"/>
      <c r="J192" s="95"/>
      <c r="K192" s="95"/>
      <c r="L192" s="95"/>
      <c r="M192" s="95"/>
      <c r="N192" s="95"/>
      <c r="O192" s="95"/>
      <c r="P192" s="95"/>
      <c r="Q192" s="95"/>
      <c r="R192" s="95"/>
      <c r="S192" s="95"/>
      <c r="T192" s="95"/>
      <c r="U192" s="95"/>
      <c r="V192" s="95"/>
    </row>
    <row r="193">
      <c r="A193" s="95"/>
      <c r="B193" s="95"/>
      <c r="C193" s="95"/>
      <c r="D193" s="95"/>
      <c r="E193" s="95"/>
      <c r="F193" s="95"/>
      <c r="G193" s="95"/>
      <c r="H193" s="95"/>
      <c r="I193" s="95"/>
      <c r="J193" s="95"/>
      <c r="K193" s="95"/>
      <c r="L193" s="95"/>
      <c r="M193" s="95"/>
      <c r="N193" s="95"/>
      <c r="O193" s="95"/>
      <c r="P193" s="95"/>
      <c r="Q193" s="95"/>
      <c r="R193" s="95"/>
      <c r="S193" s="95"/>
      <c r="T193" s="95"/>
      <c r="U193" s="95"/>
      <c r="V193" s="95"/>
    </row>
    <row r="194">
      <c r="A194" s="95"/>
      <c r="B194" s="95"/>
      <c r="C194" s="95"/>
      <c r="D194" s="95"/>
      <c r="E194" s="95"/>
      <c r="F194" s="95"/>
      <c r="G194" s="95"/>
      <c r="H194" s="95"/>
      <c r="I194" s="95"/>
      <c r="J194" s="95"/>
      <c r="K194" s="95"/>
      <c r="L194" s="95"/>
      <c r="M194" s="95"/>
      <c r="N194" s="95"/>
      <c r="O194" s="95"/>
      <c r="P194" s="95"/>
      <c r="Q194" s="95"/>
      <c r="R194" s="95"/>
      <c r="S194" s="95"/>
      <c r="T194" s="95"/>
      <c r="U194" s="95"/>
      <c r="V194" s="95"/>
    </row>
    <row r="195">
      <c r="A195" s="95"/>
      <c r="B195" s="95"/>
      <c r="C195" s="95"/>
      <c r="D195" s="95"/>
      <c r="E195" s="95"/>
      <c r="F195" s="95"/>
      <c r="G195" s="95"/>
      <c r="H195" s="95"/>
      <c r="I195" s="95"/>
      <c r="J195" s="95"/>
      <c r="K195" s="95"/>
      <c r="L195" s="95"/>
      <c r="M195" s="95"/>
      <c r="N195" s="95"/>
      <c r="O195" s="95"/>
      <c r="P195" s="95"/>
      <c r="Q195" s="95"/>
      <c r="R195" s="95"/>
      <c r="S195" s="95"/>
      <c r="T195" s="95"/>
      <c r="U195" s="95"/>
      <c r="V195" s="95"/>
    </row>
    <row r="196">
      <c r="A196" s="95"/>
      <c r="B196" s="95"/>
      <c r="C196" s="95"/>
      <c r="D196" s="95"/>
      <c r="E196" s="95"/>
      <c r="F196" s="95"/>
      <c r="G196" s="95"/>
      <c r="H196" s="95"/>
      <c r="I196" s="95"/>
      <c r="J196" s="95"/>
      <c r="K196" s="95"/>
      <c r="L196" s="95"/>
      <c r="M196" s="95"/>
      <c r="N196" s="95"/>
      <c r="O196" s="95"/>
      <c r="P196" s="95"/>
      <c r="Q196" s="95"/>
      <c r="R196" s="95"/>
      <c r="S196" s="95"/>
      <c r="T196" s="95"/>
      <c r="U196" s="95"/>
      <c r="V196" s="95"/>
    </row>
    <row r="197">
      <c r="A197" s="95"/>
      <c r="B197" s="95"/>
      <c r="C197" s="95"/>
      <c r="D197" s="95"/>
      <c r="E197" s="95"/>
      <c r="F197" s="95"/>
      <c r="G197" s="95"/>
      <c r="H197" s="95"/>
      <c r="I197" s="95"/>
      <c r="J197" s="95"/>
      <c r="K197" s="95"/>
      <c r="L197" s="95"/>
      <c r="M197" s="95"/>
      <c r="N197" s="95"/>
      <c r="O197" s="95"/>
      <c r="P197" s="95"/>
      <c r="Q197" s="95"/>
      <c r="R197" s="95"/>
      <c r="S197" s="95"/>
      <c r="T197" s="95"/>
      <c r="U197" s="95"/>
      <c r="V197" s="95"/>
    </row>
    <row r="198">
      <c r="A198" s="95"/>
      <c r="B198" s="95"/>
      <c r="C198" s="95"/>
      <c r="D198" s="95"/>
      <c r="E198" s="95"/>
      <c r="F198" s="95"/>
      <c r="G198" s="95"/>
      <c r="H198" s="95"/>
      <c r="I198" s="95"/>
      <c r="J198" s="95"/>
      <c r="K198" s="95"/>
      <c r="L198" s="95"/>
      <c r="M198" s="95"/>
      <c r="N198" s="95"/>
      <c r="O198" s="95"/>
      <c r="P198" s="95"/>
      <c r="Q198" s="95"/>
      <c r="R198" s="95"/>
      <c r="S198" s="95"/>
      <c r="T198" s="95"/>
      <c r="U198" s="95"/>
      <c r="V198" s="95"/>
    </row>
    <row r="199">
      <c r="A199" s="95"/>
      <c r="B199" s="95"/>
      <c r="C199" s="95"/>
      <c r="D199" s="95"/>
      <c r="E199" s="95"/>
      <c r="F199" s="95"/>
      <c r="G199" s="95"/>
      <c r="H199" s="95"/>
      <c r="I199" s="95"/>
      <c r="J199" s="95"/>
      <c r="K199" s="95"/>
      <c r="L199" s="95"/>
      <c r="M199" s="95"/>
      <c r="N199" s="95"/>
      <c r="O199" s="95"/>
      <c r="P199" s="95"/>
      <c r="Q199" s="95"/>
      <c r="R199" s="95"/>
      <c r="S199" s="95"/>
      <c r="T199" s="95"/>
      <c r="U199" s="95"/>
      <c r="V199" s="95"/>
    </row>
    <row r="200">
      <c r="A200" s="95"/>
      <c r="B200" s="95"/>
      <c r="C200" s="95"/>
      <c r="D200" s="95"/>
      <c r="E200" s="95"/>
      <c r="F200" s="95"/>
      <c r="G200" s="95"/>
      <c r="H200" s="95"/>
      <c r="I200" s="95"/>
      <c r="J200" s="95"/>
      <c r="K200" s="95"/>
      <c r="L200" s="95"/>
      <c r="M200" s="95"/>
      <c r="N200" s="95"/>
      <c r="O200" s="95"/>
      <c r="P200" s="95"/>
      <c r="Q200" s="95"/>
      <c r="R200" s="95"/>
      <c r="S200" s="95"/>
      <c r="T200" s="95"/>
      <c r="U200" s="95"/>
      <c r="V200" s="95"/>
    </row>
    <row r="201">
      <c r="A201" s="95"/>
      <c r="B201" s="95"/>
      <c r="C201" s="95"/>
      <c r="D201" s="95"/>
      <c r="E201" s="95"/>
      <c r="F201" s="95"/>
      <c r="G201" s="95"/>
      <c r="H201" s="95"/>
      <c r="I201" s="95"/>
      <c r="J201" s="95"/>
      <c r="K201" s="95"/>
      <c r="L201" s="95"/>
      <c r="M201" s="95"/>
      <c r="N201" s="95"/>
      <c r="O201" s="95"/>
      <c r="P201" s="95"/>
      <c r="Q201" s="95"/>
      <c r="R201" s="95"/>
      <c r="S201" s="95"/>
      <c r="T201" s="95"/>
      <c r="U201" s="95"/>
      <c r="V201" s="95"/>
    </row>
    <row r="202">
      <c r="A202" s="95"/>
      <c r="B202" s="95"/>
      <c r="C202" s="95"/>
      <c r="D202" s="95"/>
      <c r="E202" s="95"/>
      <c r="F202" s="95"/>
      <c r="G202" s="95"/>
      <c r="H202" s="95"/>
      <c r="I202" s="95"/>
      <c r="J202" s="95"/>
      <c r="K202" s="95"/>
      <c r="L202" s="95"/>
      <c r="M202" s="95"/>
      <c r="N202" s="95"/>
      <c r="O202" s="95"/>
      <c r="P202" s="95"/>
      <c r="Q202" s="95"/>
      <c r="R202" s="95"/>
      <c r="S202" s="95"/>
      <c r="T202" s="95"/>
      <c r="U202" s="95"/>
      <c r="V202" s="95"/>
    </row>
    <row r="203">
      <c r="A203" s="95"/>
      <c r="B203" s="95"/>
      <c r="C203" s="95"/>
      <c r="D203" s="95"/>
      <c r="E203" s="95"/>
      <c r="F203" s="95"/>
      <c r="G203" s="95"/>
      <c r="H203" s="95"/>
      <c r="I203" s="95"/>
      <c r="J203" s="95"/>
      <c r="K203" s="95"/>
      <c r="L203" s="95"/>
      <c r="M203" s="95"/>
      <c r="N203" s="95"/>
      <c r="O203" s="95"/>
      <c r="P203" s="95"/>
      <c r="Q203" s="95"/>
      <c r="R203" s="95"/>
      <c r="S203" s="95"/>
      <c r="T203" s="95"/>
      <c r="U203" s="95"/>
      <c r="V203" s="95"/>
    </row>
    <row r="204">
      <c r="A204" s="95"/>
      <c r="B204" s="95"/>
      <c r="C204" s="95"/>
      <c r="D204" s="95"/>
      <c r="E204" s="95"/>
      <c r="F204" s="95"/>
      <c r="G204" s="95"/>
      <c r="H204" s="95"/>
      <c r="I204" s="95"/>
      <c r="J204" s="95"/>
      <c r="K204" s="95"/>
      <c r="L204" s="95"/>
      <c r="M204" s="95"/>
      <c r="N204" s="95"/>
      <c r="O204" s="95"/>
      <c r="P204" s="95"/>
      <c r="Q204" s="95"/>
      <c r="R204" s="95"/>
      <c r="S204" s="95"/>
      <c r="T204" s="95"/>
      <c r="U204" s="95"/>
      <c r="V204" s="95"/>
    </row>
    <row r="205">
      <c r="A205" s="95"/>
      <c r="B205" s="95"/>
      <c r="C205" s="95"/>
      <c r="D205" s="95"/>
      <c r="E205" s="95"/>
      <c r="F205" s="95"/>
      <c r="G205" s="95"/>
      <c r="H205" s="95"/>
      <c r="I205" s="95"/>
      <c r="J205" s="95"/>
      <c r="K205" s="95"/>
      <c r="L205" s="95"/>
      <c r="M205" s="95"/>
      <c r="N205" s="95"/>
      <c r="O205" s="95"/>
      <c r="P205" s="95"/>
      <c r="Q205" s="95"/>
      <c r="R205" s="95"/>
      <c r="S205" s="95"/>
      <c r="T205" s="95"/>
      <c r="U205" s="95"/>
      <c r="V205" s="95"/>
    </row>
    <row r="206">
      <c r="A206" s="95"/>
      <c r="B206" s="95"/>
      <c r="C206" s="95"/>
      <c r="D206" s="95"/>
      <c r="E206" s="95"/>
      <c r="F206" s="95"/>
      <c r="G206" s="95"/>
      <c r="H206" s="95"/>
      <c r="I206" s="95"/>
      <c r="J206" s="95"/>
      <c r="K206" s="95"/>
      <c r="L206" s="95"/>
      <c r="M206" s="95"/>
      <c r="N206" s="95"/>
      <c r="O206" s="95"/>
      <c r="P206" s="95"/>
      <c r="Q206" s="95"/>
      <c r="R206" s="95"/>
      <c r="S206" s="95"/>
      <c r="T206" s="95"/>
      <c r="U206" s="95"/>
      <c r="V206" s="95"/>
    </row>
    <row r="207">
      <c r="A207" s="95"/>
      <c r="B207" s="95"/>
      <c r="C207" s="95"/>
      <c r="D207" s="95"/>
      <c r="E207" s="95"/>
      <c r="F207" s="95"/>
      <c r="G207" s="95"/>
      <c r="H207" s="95"/>
      <c r="I207" s="95"/>
      <c r="J207" s="95"/>
      <c r="K207" s="95"/>
      <c r="L207" s="95"/>
      <c r="M207" s="95"/>
      <c r="N207" s="95"/>
      <c r="O207" s="95"/>
      <c r="P207" s="95"/>
      <c r="Q207" s="95"/>
      <c r="R207" s="95"/>
      <c r="S207" s="95"/>
      <c r="T207" s="95"/>
      <c r="U207" s="95"/>
      <c r="V207" s="95"/>
    </row>
  </sheetData>
  <mergeCells>
    <mergeCell ref="B6:C6"/>
    <mergeCell ref="A2:F2"/>
    <mergeCell ref="A3:F3"/>
    <mergeCell ref="A4:F4"/>
    <mergeCell ref="B16:F16"/>
    <mergeCell ref="A21:F21"/>
    <mergeCell ref="A22:F22"/>
    <mergeCell ref="A23:F23"/>
    <mergeCell ref="B25:C25"/>
    <mergeCell ref="B57:F57"/>
    <mergeCell ref="B59:C59"/>
    <mergeCell ref="B69:F69"/>
    <mergeCell ref="B65:I65"/>
    <mergeCell ref="B43:I43"/>
    <mergeCell ref="B31:I31"/>
    <mergeCell ref="A20:I20"/>
    <mergeCell ref="A1:I1"/>
    <mergeCell ref="B12:I12"/>
  </mergeCells>
  <drawing r:id="rId1"/>
</worksheet>
</file>

<file path=xl/worksheets/sheet19.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fff"/>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24"/>
    <col collapsed="false" customWidth="true" hidden="false" max="3" min="3" style="0" width="38"/>
    <col collapsed="false" customWidth="true" hidden="false" max="4" min="4" style="0" width="9"/>
    <col collapsed="false" customWidth="true" hidden="false" max="5" min="5" style="0" width="10"/>
    <col collapsed="false" customWidth="true" hidden="false" max="6" min="6" style="0" width="15"/>
    <col collapsed="false" customWidth="true" hidden="false" max="7" min="7" style="0" width="16"/>
    <col collapsed="false" customWidth="true" hidden="false" max="8" min="8" style="0" width="19"/>
    <col collapsed="false" customWidth="true" hidden="false" max="9" min="9" style="0" width="15"/>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s>
  <sheetData>
    <row customHeight="true" ht="32" r="1">
      <c r="A1" s="192" t="str" xml:space="preserve">
        <v>    </v>
      </c>
      <c r="B1" s="192"/>
      <c r="C1" s="192"/>
      <c r="D1" s="192"/>
      <c r="E1" s="192"/>
      <c r="F1" s="192"/>
      <c r="G1" s="192"/>
      <c r="H1" s="192"/>
      <c r="I1" s="95"/>
      <c r="J1" s="95"/>
      <c r="K1" s="95"/>
      <c r="L1" s="95"/>
      <c r="M1" s="95"/>
      <c r="N1" s="95"/>
      <c r="O1" s="95"/>
      <c r="P1" s="95"/>
      <c r="Q1" s="95"/>
      <c r="R1" s="95"/>
      <c r="S1" s="95"/>
      <c r="T1" s="95"/>
    </row>
    <row r="2">
      <c r="A2" s="124" t="str">
        <v>Tên khách hàng: Gia Đình Chú Lương</v>
      </c>
      <c r="B2" s="124"/>
      <c r="C2" s="124"/>
      <c r="D2" s="124"/>
      <c r="E2" s="124"/>
      <c r="F2" s="124"/>
      <c r="G2" s="306"/>
      <c r="H2" s="306"/>
      <c r="I2" s="95"/>
      <c r="J2" s="95"/>
      <c r="K2" s="95"/>
      <c r="L2" s="95"/>
      <c r="M2" s="95"/>
      <c r="N2" s="95"/>
      <c r="O2" s="95"/>
      <c r="P2" s="95"/>
      <c r="Q2" s="95"/>
      <c r="R2" s="95"/>
      <c r="S2" s="95"/>
      <c r="T2" s="95"/>
    </row>
    <row r="3">
      <c r="A3" s="124" t="str">
        <v>Tên công trình: LKS</v>
      </c>
      <c r="B3" s="124"/>
      <c r="C3" s="124"/>
      <c r="D3" s="124"/>
      <c r="E3" s="124"/>
      <c r="F3" s="124"/>
      <c r="G3" s="306"/>
      <c r="H3" s="306"/>
      <c r="I3" s="95"/>
      <c r="J3" s="95"/>
      <c r="K3" s="95"/>
      <c r="L3" s="95"/>
      <c r="M3" s="95"/>
      <c r="N3" s="95"/>
      <c r="O3" s="95"/>
      <c r="P3" s="95"/>
      <c r="Q3" s="95"/>
      <c r="R3" s="95"/>
      <c r="S3" s="95"/>
      <c r="T3" s="95"/>
    </row>
    <row r="4">
      <c r="A4" s="124" t="str">
        <v>Hạng mục: Đá ốp lát</v>
      </c>
      <c r="B4" s="124"/>
      <c r="C4" s="124"/>
      <c r="D4" s="124"/>
      <c r="E4" s="124"/>
      <c r="F4" s="124"/>
      <c r="G4" s="308"/>
      <c r="H4" s="308"/>
      <c r="I4" s="95"/>
      <c r="J4" s="95"/>
      <c r="K4" s="95"/>
      <c r="L4" s="95"/>
      <c r="M4" s="95"/>
      <c r="N4" s="95"/>
      <c r="O4" s="95"/>
      <c r="P4" s="95"/>
      <c r="Q4" s="95"/>
      <c r="R4" s="95"/>
      <c r="S4" s="95"/>
      <c r="T4" s="95"/>
    </row>
    <row r="5">
      <c r="A5" s="157" t="str">
        <v>STT 
 (No)</v>
      </c>
      <c r="B5" s="157" t="str">
        <v>Chi tiết đơn hàng 
 (Items)</v>
      </c>
      <c r="C5" s="157" t="str">
        <v>Chủng loại, chất liệu sản xuất 
 (Details)</v>
      </c>
      <c r="D5" s="157" t="str">
        <v>ĐVT 
 (Unit)</v>
      </c>
      <c r="E5" s="325" t="str">
        <v>Khối lượng</v>
      </c>
      <c r="F5" s="158" t="str" xml:space="preserve">
        <v> Đơn giá 
 (Unit price) </v>
      </c>
      <c r="G5" s="158" t="str" xml:space="preserve">
        <v> Thành tiền 
 (Amount) </v>
      </c>
      <c r="H5" s="157" t="str">
        <v>Ghi chú 
 (Notes)</v>
      </c>
      <c r="I5" s="95"/>
      <c r="J5" s="95"/>
      <c r="K5" s="95"/>
      <c r="L5" s="95"/>
      <c r="M5" s="95"/>
      <c r="N5" s="95"/>
      <c r="O5" s="95"/>
      <c r="P5" s="95"/>
      <c r="Q5" s="95"/>
      <c r="R5" s="95"/>
      <c r="S5" s="95"/>
      <c r="T5" s="95"/>
    </row>
    <row r="6">
      <c r="A6" s="157"/>
      <c r="B6" s="493" t="str">
        <v>Tổng hạng mục đá ốp lát</v>
      </c>
      <c r="C6" s="493"/>
      <c r="D6" s="157"/>
      <c r="E6" s="325"/>
      <c r="F6" s="291"/>
      <c r="G6" s="291">
        <f>SUM(G7:G10)</f>
      </c>
      <c r="H6" s="493"/>
      <c r="I6" s="95"/>
      <c r="J6" s="95"/>
      <c r="K6" s="95"/>
      <c r="L6" s="95"/>
      <c r="M6" s="95"/>
      <c r="N6" s="95"/>
      <c r="O6" s="95"/>
      <c r="P6" s="95"/>
      <c r="Q6" s="95"/>
      <c r="R6" s="95"/>
      <c r="S6" s="95"/>
      <c r="T6" s="95"/>
    </row>
    <row r="7">
      <c r="A7" s="7">
        <v>1</v>
      </c>
      <c r="B7" s="28" t="str">
        <v>Đá chia không gian tầng 1</v>
      </c>
      <c r="C7" s="28" t="str">
        <v>- Đá tự nhiên đã qua xử lí chống thấm và đánh bóng bề mặt.</v>
      </c>
      <c r="D7" s="7" t="str">
        <v>md</v>
      </c>
      <c r="E7" s="326">
        <f>+1+1.7+1.7+0.82+2.2</f>
      </c>
      <c r="F7" s="10">
        <v>400000</v>
      </c>
      <c r="G7" s="10">
        <f>F7*E7</f>
      </c>
      <c r="H7" s="15"/>
      <c r="I7" s="95"/>
      <c r="J7" s="95"/>
      <c r="K7" s="95"/>
      <c r="L7" s="95"/>
      <c r="M7" s="95"/>
      <c r="N7" s="95"/>
      <c r="O7" s="95"/>
      <c r="P7" s="95"/>
      <c r="Q7" s="95"/>
      <c r="R7" s="95"/>
      <c r="S7" s="95"/>
      <c r="T7" s="95"/>
    </row>
    <row r="8">
      <c r="A8" s="7">
        <v>2</v>
      </c>
      <c r="B8" s="28" t="str">
        <v>Đá chia không gian tầng 2</v>
      </c>
      <c r="C8" s="28" t="str">
        <v>- Đá tự nhiên đã qua xử lí chống thấm và đánh bóng bề mặt.</v>
      </c>
      <c r="D8" s="7" t="str">
        <v>md</v>
      </c>
      <c r="E8" s="326">
        <f>+1.3*3+0.9+0.82+2.85</f>
      </c>
      <c r="F8" s="10">
        <v>400000</v>
      </c>
      <c r="G8" s="10">
        <f>F8*E8</f>
      </c>
      <c r="H8" s="28" t="str">
        <v>Bao gồm ốp bậc tam cấp, chia không gian tầng 1</v>
      </c>
      <c r="I8" s="95"/>
      <c r="J8" s="95"/>
      <c r="K8" s="95"/>
      <c r="L8" s="95"/>
      <c r="M8" s="95"/>
      <c r="N8" s="95"/>
      <c r="O8" s="95"/>
      <c r="P8" s="95"/>
      <c r="Q8" s="95"/>
      <c r="R8" s="95"/>
      <c r="S8" s="95"/>
      <c r="T8" s="95"/>
    </row>
    <row r="9">
      <c r="A9" s="7">
        <v>3</v>
      </c>
      <c r="B9" s="28" t="str">
        <v>Đá chia không gian tầng 3</v>
      </c>
      <c r="C9" s="28" t="str">
        <v>- Đá tự nhiên đã qua xử lí chống thấm và đánh bóng bề mặt.</v>
      </c>
      <c r="D9" s="7" t="str">
        <v>md</v>
      </c>
      <c r="E9" s="326">
        <f>+1.25*3+0.9*2+2.85+0.82*2</f>
      </c>
      <c r="F9" s="10">
        <v>400000</v>
      </c>
      <c r="G9" s="10">
        <f>F9*E9</f>
      </c>
      <c r="H9" s="28" t="str">
        <v>Bao gồm ốp chia không gian từng khu vực tầng 2</v>
      </c>
      <c r="I9" s="95"/>
      <c r="J9" s="95"/>
      <c r="K9" s="95"/>
      <c r="L9" s="95"/>
      <c r="M9" s="95"/>
      <c r="N9" s="95"/>
      <c r="O9" s="95"/>
      <c r="P9" s="95"/>
      <c r="Q9" s="95"/>
      <c r="R9" s="95"/>
      <c r="S9" s="95"/>
      <c r="T9" s="95"/>
    </row>
    <row r="10">
      <c r="A10" s="7">
        <v>4</v>
      </c>
      <c r="B10" s="28" t="str">
        <v>Đá chia không gian tầng 4</v>
      </c>
      <c r="C10" s="28" t="str">
        <v>- Đá tự nhiên đã qua xử lí chống thấm và đánh bóng bề mặt.</v>
      </c>
      <c r="D10" s="7" t="str">
        <v>md</v>
      </c>
      <c r="E10" s="326">
        <f>+1.3*3+0.91*2+1.3</f>
      </c>
      <c r="F10" s="10">
        <v>400000</v>
      </c>
      <c r="G10" s="10">
        <f>F10*E10</f>
      </c>
      <c r="H10" s="28" t="str">
        <v>Bao gồm ốp chia không gian từng khu vực tầng 2</v>
      </c>
      <c r="I10" s="95"/>
      <c r="J10" s="95"/>
      <c r="K10" s="95"/>
      <c r="L10" s="95"/>
      <c r="M10" s="95"/>
      <c r="N10" s="95"/>
      <c r="O10" s="95"/>
      <c r="P10" s="95"/>
      <c r="Q10" s="95"/>
      <c r="R10" s="95"/>
      <c r="S10" s="95"/>
      <c r="T10" s="95"/>
    </row>
    <row r="11">
      <c r="A11" s="95"/>
      <c r="B11" s="95"/>
      <c r="C11" s="95"/>
      <c r="D11" s="211"/>
      <c r="E11" s="324"/>
      <c r="F11" s="194"/>
      <c r="G11" s="194"/>
      <c r="H11" s="95"/>
      <c r="I11" s="95"/>
      <c r="J11" s="95"/>
      <c r="K11" s="95"/>
      <c r="L11" s="95"/>
      <c r="M11" s="95"/>
      <c r="N11" s="95"/>
      <c r="O11" s="95"/>
      <c r="P11" s="95"/>
      <c r="Q11" s="95"/>
      <c r="R11" s="95"/>
      <c r="S11" s="95"/>
      <c r="T11" s="95"/>
    </row>
    <row r="12">
      <c r="A12" s="95"/>
      <c r="B12" s="95"/>
      <c r="C12" s="95"/>
      <c r="D12" s="211"/>
      <c r="E12" s="324"/>
      <c r="F12" s="194"/>
      <c r="G12" s="194"/>
      <c r="H12" s="95"/>
      <c r="I12" s="95"/>
      <c r="J12" s="95"/>
      <c r="K12" s="95"/>
      <c r="L12" s="95"/>
      <c r="M12" s="95"/>
      <c r="N12" s="95"/>
      <c r="O12" s="95"/>
      <c r="P12" s="95"/>
      <c r="Q12" s="95"/>
      <c r="R12" s="95"/>
      <c r="S12" s="95"/>
      <c r="T12" s="95"/>
    </row>
    <row r="13">
      <c r="A13" s="95"/>
      <c r="B13" s="95"/>
      <c r="C13" s="95"/>
      <c r="D13" s="211"/>
      <c r="E13" s="324"/>
      <c r="F13" s="194"/>
      <c r="G13" s="194"/>
      <c r="H13" s="95"/>
      <c r="I13" s="95"/>
      <c r="J13" s="95"/>
      <c r="K13" s="95"/>
      <c r="L13" s="95"/>
      <c r="M13" s="95"/>
      <c r="N13" s="95"/>
      <c r="O13" s="95"/>
      <c r="P13" s="95"/>
      <c r="Q13" s="95"/>
      <c r="R13" s="95"/>
      <c r="S13" s="95"/>
      <c r="T13" s="95"/>
    </row>
  </sheetData>
  <mergeCells>
    <mergeCell ref="A1:H1"/>
    <mergeCell ref="A2:F2"/>
    <mergeCell ref="A3:F3"/>
    <mergeCell ref="A4:F4"/>
    <mergeCell ref="B6:C6"/>
  </mergeCells>
  <drawing r:id="rId1"/>
</worksheet>
</file>

<file path=xl/worksheets/sheet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tabSelected="true" workbookViewId="0"/>
  </sheetViews>
  <sheetFormatPr defaultColWidth="14" defaultRowHeight="19"/>
  <cols>
    <col collapsed="false" customWidth="true" hidden="false" max="1" min="1" style="0" width="4"/>
    <col collapsed="false" customWidth="true" hidden="false" max="2" min="2" style="0" width="29"/>
    <col collapsed="false" customWidth="true" hidden="false" max="3" min="3" style="0" width="13"/>
    <col collapsed="false" customWidth="true" hidden="false" max="4" min="4" style="0" width="38"/>
    <col collapsed="false" customWidth="true" hidden="false" max="5" min="5" style="0" width="29"/>
    <col collapsed="false" customWidth="true" hidden="false" max="6" min="6" style="0" width="13"/>
    <col collapsed="false" customWidth="true" hidden="false" max="7" min="7" style="0" width="14"/>
    <col collapsed="false" customWidth="true" hidden="false" max="8" min="8" style="0" width="18"/>
    <col collapsed="false" customWidth="true" hidden="false" max="9" min="9" style="0" width="18"/>
    <col collapsed="false" customWidth="true" hidden="false" max="10" min="10" style="0" width="18"/>
    <col collapsed="false" customWidth="true" hidden="false" max="11" min="11" style="0" width="38"/>
    <col collapsed="false" customWidth="true" hidden="false" max="12" min="12" style="0" width="38"/>
  </cols>
  <sheetData>
    <row customHeight="true" ht="86.65789473684211" r="1">
      <c r="A1" s="69"/>
      <c r="B1" s="69" t="str">
        <v>Vị trí</v>
      </c>
      <c r="C1" s="69" t="str">
        <v>Đơn vị</v>
      </c>
      <c r="D1" s="69" t="str">
        <v>Quy cách</v>
      </c>
      <c r="E1" s="72" t="str">
        <v>KT (rộng x dài x dày)</v>
      </c>
      <c r="F1" s="72"/>
      <c r="G1" s="72"/>
      <c r="H1" s="69" t="str">
        <v>Số lượng</v>
      </c>
      <c r="I1" s="72" t="str">
        <v>Tình trạng đặt hàng</v>
      </c>
    </row>
    <row customHeight="true" ht="25" r="2">
      <c r="A2" s="69"/>
      <c r="B2" s="69"/>
      <c r="C2" s="69"/>
      <c r="D2" s="69"/>
      <c r="E2" s="70" t="str">
        <v>Rộng</v>
      </c>
      <c r="F2" s="71" t="str">
        <v>Cao</v>
      </c>
      <c r="G2" s="71" t="str">
        <v>Dày</v>
      </c>
      <c r="H2" s="69"/>
      <c r="I2" s="72"/>
    </row>
    <row customHeight="true" ht="25" r="3">
      <c r="A3" s="67" t="str">
        <v>SÀN GỖ + BẬC THANG GỖ</v>
      </c>
      <c r="B3" s="67"/>
      <c r="C3" s="67"/>
      <c r="D3" s="67"/>
      <c r="E3" s="67"/>
      <c r="F3" s="67"/>
      <c r="G3" s="67"/>
      <c r="H3" s="67"/>
      <c r="I3" s="67"/>
      <c r="J3" s="1"/>
      <c r="K3" s="1"/>
      <c r="L3" s="1"/>
      <c r="M3" s="1"/>
      <c r="N3" s="1"/>
      <c r="O3" s="1"/>
      <c r="P3" s="1"/>
      <c r="Q3" s="1"/>
      <c r="R3" s="1"/>
      <c r="S3" s="1"/>
      <c r="T3" s="1"/>
      <c r="U3" s="1"/>
    </row>
    <row customHeight="true" ht="25" r="4">
      <c r="A4" s="58">
        <v>1</v>
      </c>
      <c r="B4" s="59" t="str">
        <v>Sàn gỗ</v>
      </c>
      <c r="C4" s="56" t="str">
        <v>m2</v>
      </c>
      <c r="D4" s="56"/>
      <c r="E4" s="56"/>
      <c r="F4" s="56"/>
      <c r="G4" s="56"/>
      <c r="H4" s="57">
        <v>138</v>
      </c>
      <c r="I4" s="5" t="str">
        <v>Đã đặt</v>
      </c>
      <c r="J4" s="1" t="str">
        <v>AC</v>
      </c>
      <c r="K4" s="1"/>
      <c r="L4" s="1"/>
      <c r="M4" s="1"/>
      <c r="N4" s="1"/>
      <c r="O4" s="1"/>
      <c r="P4" s="1"/>
      <c r="Q4" s="1"/>
      <c r="R4" s="1"/>
      <c r="S4" s="1"/>
      <c r="T4" s="1"/>
      <c r="U4" s="1"/>
    </row>
    <row customHeight="true" ht="25" r="5">
      <c r="A5" s="58">
        <v>2</v>
      </c>
      <c r="B5" s="59" t="str">
        <v>Len chân tường</v>
      </c>
      <c r="C5" s="56" t="str">
        <v>md</v>
      </c>
      <c r="D5" s="56"/>
      <c r="E5" s="56"/>
      <c r="F5" s="56"/>
      <c r="G5" s="56"/>
      <c r="H5" s="57">
        <v>50</v>
      </c>
      <c r="I5" s="5" t="str">
        <v>Đã đặt</v>
      </c>
      <c r="J5" s="1" t="str">
        <v>AC</v>
      </c>
      <c r="K5" s="1"/>
      <c r="L5" s="1"/>
      <c r="M5" s="1"/>
      <c r="N5" s="1"/>
      <c r="O5" s="1"/>
      <c r="P5" s="1"/>
      <c r="Q5" s="1"/>
      <c r="R5" s="1"/>
      <c r="S5" s="1"/>
      <c r="T5" s="1"/>
      <c r="U5" s="1"/>
    </row>
    <row customHeight="true" ht="37" r="6">
      <c r="A6" s="58">
        <v>3</v>
      </c>
      <c r="B6" s="59" t="str">
        <v>Bậc cầu thang</v>
      </c>
      <c r="C6" s="56" t="str">
        <v>Theo bảng TH</v>
      </c>
      <c r="D6" s="56"/>
      <c r="E6" s="56"/>
      <c r="F6" s="56"/>
      <c r="G6" s="56"/>
      <c r="H6" s="57"/>
      <c r="I6" s="5" t="str">
        <v>Đã đặt</v>
      </c>
      <c r="J6" s="1"/>
      <c r="K6" s="1"/>
      <c r="L6" s="1"/>
      <c r="M6" s="1"/>
      <c r="N6" s="1"/>
      <c r="O6" s="1"/>
      <c r="P6" s="1"/>
      <c r="Q6" s="1"/>
      <c r="R6" s="1"/>
      <c r="S6" s="1"/>
      <c r="T6" s="1"/>
      <c r="U6" s="1"/>
    </row>
    <row customHeight="true" ht="25" r="7">
      <c r="A7" s="50" t="str">
        <v>Thiết bị vệ sinh</v>
      </c>
      <c r="B7" s="50"/>
      <c r="C7" s="50"/>
      <c r="D7" s="50"/>
      <c r="E7" s="50"/>
      <c r="F7" s="50"/>
      <c r="G7" s="50"/>
      <c r="H7" s="50"/>
      <c r="I7" s="50"/>
    </row>
    <row customHeight="true" ht="104.09128630705395" r="8">
      <c r="A8" s="36">
        <v>1</v>
      </c>
      <c r="B8" s="39"/>
      <c r="C8" s="49" t="str">
        <v>bộ</v>
      </c>
      <c r="D8" s="41" t="str">
        <v>Bồn cầu 1 khối JOMOO 11369-2/31KB-I011</v>
      </c>
      <c r="E8" s="40"/>
      <c r="F8" s="40"/>
      <c r="G8" s="39"/>
      <c r="H8" s="40">
        <v>3</v>
      </c>
      <c r="I8" s="5" t="str">
        <v>Đã nhận</v>
      </c>
      <c r="J8" s="1"/>
      <c r="K8" s="1"/>
      <c r="L8" s="1"/>
      <c r="M8" s="1"/>
      <c r="N8" s="1"/>
      <c r="O8" s="1"/>
      <c r="P8" s="1"/>
      <c r="Q8" s="1"/>
      <c r="R8" s="1"/>
      <c r="S8" s="1"/>
      <c r="T8" s="1"/>
      <c r="U8" s="1"/>
    </row>
    <row customHeight="true" ht="205" r="9">
      <c r="A9" s="36">
        <v>2</v>
      </c>
      <c r="B9" s="39"/>
      <c r="C9" s="49" t="str">
        <v>bộ</v>
      </c>
      <c r="D9" s="41" t="str">
        <v>Sen Tắm Cây Hansgrohe Croma E Showerpipe 280</v>
      </c>
      <c r="E9" s="40"/>
      <c r="F9" s="40"/>
      <c r="G9" s="39"/>
      <c r="H9" s="40">
        <v>1</v>
      </c>
      <c r="I9" s="5" t="str">
        <v>Đã nhận</v>
      </c>
      <c r="J9" s="1"/>
      <c r="K9" s="1"/>
      <c r="L9" s="1"/>
      <c r="M9" s="1"/>
      <c r="N9" s="1"/>
      <c r="O9" s="1"/>
      <c r="P9" s="1"/>
      <c r="Q9" s="1"/>
      <c r="R9" s="1"/>
      <c r="S9" s="1"/>
      <c r="T9" s="1"/>
      <c r="U9" s="1"/>
    </row>
    <row customHeight="true" ht="123" r="10">
      <c r="A10" s="36">
        <v>3</v>
      </c>
      <c r="B10" s="37"/>
      <c r="C10" s="49" t="str">
        <v>bộ</v>
      </c>
      <c r="D10" s="81" t="str">
        <v>Chậu lavabo bán phần Rửa bá Lavabo Inax AL-642V (AL642V) Đặt Bàn AquaCeramic</v>
      </c>
      <c r="E10" s="38"/>
      <c r="F10" s="38"/>
      <c r="G10" s="37"/>
      <c r="H10" s="38">
        <v>2</v>
      </c>
      <c r="I10" s="5" t="str">
        <v>Đã nhận</v>
      </c>
      <c r="K10" s="1" t="str">
        <v>VN</v>
      </c>
      <c r="L10" s="1"/>
      <c r="M10" s="1"/>
      <c r="N10" s="1"/>
      <c r="O10" s="1"/>
      <c r="P10" s="1"/>
      <c r="Q10" s="1"/>
      <c r="R10" s="1"/>
      <c r="S10" s="1"/>
      <c r="T10" s="1"/>
      <c r="U10" s="1"/>
    </row>
    <row customHeight="true" ht="88.18475750577367" r="11">
      <c r="A11" s="36">
        <v>3</v>
      </c>
      <c r="B11" s="37"/>
      <c r="C11" s="49" t="str">
        <v>bộ</v>
      </c>
      <c r="D11" s="78" t="str">
        <v>Chậu Rửa Lavabo Inax AL-642V (AL642V) Đặt Bàn AquaCeramic</v>
      </c>
      <c r="E11" s="38"/>
      <c r="F11" s="38"/>
      <c r="G11" s="37"/>
      <c r="H11" s="38">
        <v>1</v>
      </c>
      <c r="I11" s="5" t="str">
        <v>Đã nhận</v>
      </c>
      <c r="K11" s="1" t="str">
        <v>VN</v>
      </c>
      <c r="L11" s="1"/>
      <c r="M11" s="1"/>
      <c r="N11" s="1"/>
      <c r="O11" s="1"/>
      <c r="P11" s="1"/>
      <c r="Q11" s="1"/>
      <c r="R11" s="1"/>
      <c r="S11" s="1"/>
      <c r="T11" s="1"/>
      <c r="U11" s="1"/>
    </row>
    <row customHeight="true" ht="49.71165644171779" r="12">
      <c r="A12" s="36">
        <v>4</v>
      </c>
      <c r="B12" s="39"/>
      <c r="C12" s="49" t="str">
        <v>bộ</v>
      </c>
      <c r="D12" s="41" t="str">
        <v>Vắt khăn giàn Jomoo 934612-1B1-1</v>
      </c>
      <c r="E12" s="40"/>
      <c r="F12" s="40"/>
      <c r="G12" s="39"/>
      <c r="H12" s="40">
        <v>3</v>
      </c>
      <c r="I12" s="5" t="str">
        <v>Đã nhận</v>
      </c>
      <c r="J12" s="1"/>
      <c r="K12" s="1"/>
      <c r="L12" s="1"/>
      <c r="M12" s="1"/>
      <c r="N12" s="1"/>
      <c r="O12" s="1"/>
      <c r="P12" s="1"/>
      <c r="Q12" s="1"/>
      <c r="R12" s="1"/>
      <c r="S12" s="1"/>
      <c r="T12" s="1"/>
      <c r="U12" s="1"/>
    </row>
    <row customHeight="true" ht="169.25072886297377" r="13">
      <c r="A13" s="36">
        <v>5</v>
      </c>
      <c r="B13" s="39"/>
      <c r="C13" s="49" t="str">
        <v>bộ</v>
      </c>
      <c r="D13" s="41" t="str">
        <v>26163-644/1B-I011 Sen Cây Bàn Nhiệt Độ JOMOO</v>
      </c>
      <c r="E13" s="40"/>
      <c r="F13" s="40"/>
      <c r="G13" s="39"/>
      <c r="H13" s="40">
        <v>2</v>
      </c>
      <c r="I13" s="5" t="str">
        <v>Đã nhận</v>
      </c>
      <c r="J13" s="1"/>
      <c r="K13" s="1"/>
      <c r="L13" s="1"/>
      <c r="M13" s="1"/>
      <c r="N13" s="1"/>
      <c r="O13" s="1"/>
      <c r="P13" s="1"/>
      <c r="Q13" s="1"/>
      <c r="R13" s="1"/>
      <c r="S13" s="1"/>
      <c r="T13" s="1"/>
      <c r="U13" s="1"/>
    </row>
    <row customHeight="true" ht="126.70754716981132" r="14">
      <c r="A14" s="36">
        <v>6</v>
      </c>
      <c r="B14" s="36"/>
      <c r="C14" s="49" t="str">
        <v>bộ</v>
      </c>
      <c r="D14" s="78" t="str">
        <v>Vòi lavabo nóng lạnh HG Logis 190 Hansgrohe 71090000</v>
      </c>
      <c r="E14" s="38"/>
      <c r="F14" s="38"/>
      <c r="G14" s="37"/>
      <c r="H14" s="38">
        <v>3</v>
      </c>
      <c r="I14" s="5" t="str">
        <v>Đã nhận</v>
      </c>
      <c r="J14" s="1" t="str">
        <v>3 phòng</v>
      </c>
      <c r="K14" s="1"/>
      <c r="L14" s="1"/>
      <c r="M14" s="1"/>
      <c r="N14" s="1"/>
      <c r="O14" s="1"/>
      <c r="P14" s="1"/>
      <c r="Q14" s="1"/>
      <c r="R14" s="1"/>
      <c r="S14" s="1"/>
      <c r="T14" s="1"/>
      <c r="U14" s="1"/>
    </row>
    <row customHeight="true" ht="112.02304147465438" r="15">
      <c r="A15" s="36">
        <v>7</v>
      </c>
      <c r="B15" s="76"/>
      <c r="C15" s="49" t="str">
        <v>bộ</v>
      </c>
      <c r="D15" s="75" t="str">
        <v>Bàn cầu một khối 11252-2/31KA-I011</v>
      </c>
      <c r="E15" s="49"/>
      <c r="F15" s="49"/>
      <c r="G15" s="25"/>
      <c r="H15" s="49">
        <v>1</v>
      </c>
      <c r="I15" s="5" t="str">
        <v>Đã nhận</v>
      </c>
      <c r="J15" s="1"/>
      <c r="K15" s="1"/>
      <c r="L15" s="1"/>
      <c r="M15" s="1"/>
      <c r="N15" s="1"/>
      <c r="O15" s="1"/>
      <c r="P15" s="1"/>
      <c r="Q15" s="1"/>
      <c r="R15" s="1"/>
      <c r="S15" s="1"/>
      <c r="T15" s="1"/>
      <c r="U15" s="1"/>
    </row>
    <row customHeight="true" ht="99.75949367088607" r="16">
      <c r="A16" s="36">
        <v>8</v>
      </c>
      <c r="B16" s="74"/>
      <c r="C16" s="40" t="str">
        <v>cái</v>
      </c>
      <c r="D16" s="41" t="str">
        <v>Vòi chậu JOMOO 32349-590/1B-Z</v>
      </c>
      <c r="E16" s="40"/>
      <c r="F16" s="40"/>
      <c r="G16" s="39"/>
      <c r="H16" s="40">
        <v>1</v>
      </c>
      <c r="I16" s="5" t="str">
        <v>Đã nhận</v>
      </c>
      <c r="J16" s="1" t="str">
        <v>Phòng t1</v>
      </c>
      <c r="K16" s="1"/>
      <c r="L16" s="1"/>
      <c r="M16" s="1"/>
      <c r="N16" s="1"/>
      <c r="O16" s="1"/>
      <c r="P16" s="1"/>
      <c r="Q16" s="1"/>
      <c r="R16" s="1"/>
      <c r="S16" s="1"/>
      <c r="T16" s="1"/>
      <c r="U16" s="1"/>
    </row>
    <row customHeight="true" ht="92.05688622754491" r="17">
      <c r="A17" s="36">
        <v>9</v>
      </c>
      <c r="B17" s="39"/>
      <c r="C17" s="40" t="str">
        <v>bộ</v>
      </c>
      <c r="D17" s="41" t="str">
        <v>JOMOO-Chậu rửa treo tường-12809-1/11P-I011</v>
      </c>
      <c r="E17" s="40"/>
      <c r="F17" s="40"/>
      <c r="G17" s="39"/>
      <c r="H17" s="40">
        <v>1</v>
      </c>
      <c r="I17" s="5" t="str">
        <v>Cần đặt</v>
      </c>
      <c r="J17" s="1" t="str">
        <v>Chuyển mã INAX</v>
      </c>
      <c r="K17" s="1" t="str">
        <v>VN</v>
      </c>
      <c r="L17" s="1"/>
      <c r="M17" s="1"/>
      <c r="N17" s="1"/>
      <c r="O17" s="1"/>
      <c r="P17" s="1"/>
      <c r="Q17" s="1"/>
      <c r="R17" s="1"/>
      <c r="S17" s="1"/>
      <c r="T17" s="1"/>
      <c r="U17" s="1"/>
    </row>
    <row customHeight="true" ht="180.46451612903226" r="18">
      <c r="A18" s="36">
        <v>10</v>
      </c>
      <c r="B18" s="39"/>
      <c r="C18" s="40" t="str">
        <v>cái</v>
      </c>
      <c r="D18" s="41" t="str">
        <v>Bộ van góc + xịt vệ sinh JOMOO 74095-706/1B-1</v>
      </c>
      <c r="E18" s="40"/>
      <c r="F18" s="40"/>
      <c r="G18" s="39"/>
      <c r="H18" s="40">
        <v>4</v>
      </c>
      <c r="I18" s="5" t="str">
        <v>Đã nhận</v>
      </c>
      <c r="J18" s="1"/>
      <c r="K18" s="1"/>
      <c r="L18" s="1"/>
      <c r="M18" s="1"/>
      <c r="N18" s="1"/>
      <c r="O18" s="1"/>
      <c r="P18" s="1"/>
      <c r="Q18" s="1"/>
      <c r="R18" s="1"/>
      <c r="S18" s="1"/>
      <c r="T18" s="1"/>
      <c r="U18" s="1"/>
    </row>
    <row customHeight="true" ht="117.01952277657267" r="19">
      <c r="A19" s="36">
        <v>11</v>
      </c>
      <c r="B19" s="37"/>
      <c r="C19" s="38" t="str">
        <v>cái</v>
      </c>
      <c r="D19" s="15" t="str">
        <v>Nút chặn và ống nước mềm</v>
      </c>
      <c r="E19" s="38"/>
      <c r="F19" s="38"/>
      <c r="G19" s="37"/>
      <c r="H19" s="38">
        <v>4</v>
      </c>
      <c r="I19" s="5" t="str">
        <v>Đã nhận</v>
      </c>
      <c r="J19" s="1"/>
      <c r="K19" s="1"/>
      <c r="L19" s="1"/>
      <c r="M19" s="1"/>
      <c r="N19" s="1"/>
      <c r="O19" s="1"/>
      <c r="P19" s="1"/>
      <c r="Q19" s="1"/>
      <c r="R19" s="1"/>
      <c r="S19" s="1"/>
      <c r="T19" s="1"/>
      <c r="U19" s="1"/>
    </row>
    <row customHeight="true" ht="78.74894217207334" r="20">
      <c r="A20" s="35">
        <v>12</v>
      </c>
      <c r="B20" s="34"/>
      <c r="C20" s="4" t="str">
        <v>cái</v>
      </c>
      <c r="D20" s="34" t="str">
        <v>Phểu Thoát Sàn TOTO</v>
      </c>
      <c r="E20" s="4"/>
      <c r="F20" s="4"/>
      <c r="G20" s="21"/>
      <c r="H20" s="4">
        <v>9</v>
      </c>
      <c r="I20" s="5" t="str">
        <v>Đã nhận</v>
      </c>
      <c r="J20" s="1"/>
      <c r="K20" s="1"/>
      <c r="L20" s="1"/>
      <c r="M20" s="1"/>
      <c r="N20" s="1"/>
      <c r="O20" s="1"/>
      <c r="P20" s="1"/>
      <c r="Q20" s="1"/>
      <c r="R20" s="1"/>
      <c r="S20" s="1"/>
      <c r="T20" s="1"/>
      <c r="U20" s="1"/>
    </row>
    <row customHeight="true" ht="22" r="21">
      <c r="A21" s="13" t="str">
        <v>THIẾT BỊ ĐIỆN</v>
      </c>
      <c r="B21" s="13"/>
      <c r="C21" s="13"/>
      <c r="D21" s="13"/>
      <c r="E21" s="13"/>
      <c r="F21" s="13"/>
      <c r="G21" s="13"/>
      <c r="H21" s="13"/>
      <c r="I21" s="33"/>
      <c r="J21" s="1"/>
      <c r="K21" s="1"/>
      <c r="L21" s="1"/>
      <c r="M21" s="1"/>
      <c r="N21" s="1"/>
      <c r="O21" s="1"/>
      <c r="P21" s="1"/>
      <c r="Q21" s="1"/>
      <c r="R21" s="1"/>
      <c r="S21" s="1"/>
      <c r="T21" s="1"/>
      <c r="U21" s="1"/>
    </row>
    <row r="22">
      <c r="A22" s="3">
        <v>1</v>
      </c>
      <c r="B22" s="2" t="str">
        <v>Bóng đèn sportlight 4000</v>
      </c>
      <c r="C22" s="4" t="str">
        <v>cái</v>
      </c>
      <c r="D22" s="3"/>
      <c r="E22" s="4"/>
      <c r="F22" s="3"/>
      <c r="G22" s="3"/>
      <c r="H22" s="6">
        <f>+22+1+19+3+7+4</f>
      </c>
      <c r="I22" s="5" t="str">
        <v>Đã nhận</v>
      </c>
      <c r="J22" s="1"/>
      <c r="K22" s="1"/>
      <c r="L22" s="1"/>
      <c r="M22" s="1"/>
      <c r="N22" s="1"/>
      <c r="O22" s="1"/>
      <c r="P22" s="1"/>
      <c r="Q22" s="1"/>
      <c r="R22" s="1"/>
      <c r="S22" s="1"/>
      <c r="T22" s="1"/>
      <c r="U22" s="1"/>
    </row>
    <row r="23">
      <c r="A23" s="3">
        <v>2</v>
      </c>
      <c r="B23" s="2" t="str">
        <v>Bóng đèn sportlight 3500</v>
      </c>
      <c r="C23" s="4" t="str">
        <v>cái</v>
      </c>
      <c r="D23" s="3"/>
      <c r="E23" s="4"/>
      <c r="F23" s="3"/>
      <c r="G23" s="3"/>
      <c r="H23" s="6">
        <f>+8+9+6+5+2</f>
      </c>
      <c r="I23" s="5" t="str">
        <v>Đã nhận</v>
      </c>
      <c r="J23" s="1"/>
      <c r="K23" s="1"/>
      <c r="L23" s="1"/>
      <c r="M23" s="1"/>
      <c r="N23" s="1"/>
      <c r="O23" s="1"/>
      <c r="P23" s="1"/>
      <c r="Q23" s="1"/>
      <c r="R23" s="1"/>
      <c r="S23" s="1"/>
      <c r="T23" s="1"/>
      <c r="U23" s="1"/>
    </row>
    <row r="24">
      <c r="A24" s="3">
        <v>3</v>
      </c>
      <c r="B24" s="2" t="str">
        <v>Bóng đèn D35</v>
      </c>
      <c r="C24" s="4" t="str">
        <v>cái</v>
      </c>
      <c r="D24" s="3"/>
      <c r="E24" s="4"/>
      <c r="F24" s="3"/>
      <c r="G24" s="3"/>
      <c r="H24" s="6">
        <f>+3</f>
      </c>
      <c r="I24" s="5" t="str">
        <v>Đã nhận</v>
      </c>
      <c r="J24" s="1"/>
      <c r="K24" s="1"/>
      <c r="L24" s="1"/>
      <c r="M24" s="1"/>
      <c r="N24" s="1"/>
      <c r="O24" s="1"/>
      <c r="P24" s="1"/>
      <c r="Q24" s="1"/>
      <c r="R24" s="1"/>
      <c r="S24" s="1"/>
      <c r="T24" s="1"/>
      <c r="U24" s="1"/>
    </row>
    <row r="25">
      <c r="A25" s="3">
        <v>4</v>
      </c>
      <c r="B25" s="2" t="str">
        <v>Led trần thạch cao</v>
      </c>
      <c r="C25" s="4" t="str">
        <v>cái</v>
      </c>
      <c r="D25" s="3"/>
      <c r="E25" s="4"/>
      <c r="F25" s="3"/>
      <c r="G25" s="3"/>
      <c r="H25" s="6">
        <f>+5+5+5+3+3+3.8+3.8+3-1.6</f>
      </c>
      <c r="I25" s="5" t="str">
        <v>Đã nhận</v>
      </c>
      <c r="J25" s="1"/>
      <c r="K25" s="1"/>
      <c r="L25" s="1"/>
      <c r="M25" s="1"/>
      <c r="N25" s="1"/>
      <c r="O25" s="1"/>
      <c r="P25" s="1"/>
      <c r="Q25" s="1"/>
      <c r="R25" s="1"/>
      <c r="S25" s="1"/>
      <c r="T25" s="1"/>
      <c r="U25" s="1"/>
    </row>
    <row customHeight="true" ht="22" r="26">
      <c r="A26" s="3" t="str">
        <v>5*</v>
      </c>
      <c r="B26" s="2" t="str">
        <v>Ổ cắm đôi</v>
      </c>
      <c r="C26" s="4" t="str">
        <v>cái</v>
      </c>
      <c r="D26" s="3"/>
      <c r="E26" s="4"/>
      <c r="F26" s="3"/>
      <c r="G26" s="3"/>
      <c r="H26" s="6">
        <v>40</v>
      </c>
      <c r="I26" s="5" t="str">
        <v>Đã nhận</v>
      </c>
      <c r="J26" s="1" t="str">
        <v>Đặt 50 cái</v>
      </c>
      <c r="K26" s="1"/>
      <c r="L26" s="1"/>
      <c r="M26" s="1"/>
      <c r="N26" s="1"/>
      <c r="O26" s="1"/>
      <c r="P26" s="1"/>
      <c r="Q26" s="1"/>
      <c r="R26" s="1"/>
      <c r="S26" s="1"/>
      <c r="T26" s="1"/>
      <c r="U26" s="1"/>
    </row>
    <row r="27">
      <c r="A27" s="3">
        <v>5</v>
      </c>
      <c r="B27" s="2" t="str">
        <v>Công tắc 03 02 chiều</v>
      </c>
      <c r="C27" s="4" t="str">
        <v>cái</v>
      </c>
      <c r="D27" s="3"/>
      <c r="E27" s="4"/>
      <c r="F27" s="3"/>
      <c r="G27" s="3"/>
      <c r="H27" s="6">
        <v>6</v>
      </c>
      <c r="I27" s="5" t="str">
        <v>Đã nhận</v>
      </c>
      <c r="J27" s="1" t="str">
        <v>Sẵn kho</v>
      </c>
      <c r="K27" s="1"/>
      <c r="L27" s="1"/>
      <c r="M27" s="1"/>
      <c r="N27" s="1"/>
      <c r="O27" s="1"/>
      <c r="P27" s="1"/>
      <c r="Q27" s="1"/>
      <c r="R27" s="1"/>
      <c r="S27" s="1"/>
      <c r="T27" s="1"/>
      <c r="U27" s="1"/>
    </row>
    <row customHeight="true" ht="22" r="28">
      <c r="A28" s="3">
        <v>6</v>
      </c>
      <c r="B28" s="2" t="str">
        <v>Công tắc đôi 02 chiều</v>
      </c>
      <c r="C28" s="4" t="str">
        <v>cái</v>
      </c>
      <c r="D28" s="3"/>
      <c r="E28" s="4"/>
      <c r="F28" s="3"/>
      <c r="G28" s="3"/>
      <c r="H28" s="6">
        <v>10</v>
      </c>
      <c r="I28" s="5" t="str">
        <v>Đã nhận</v>
      </c>
      <c r="J28" s="1" t="str">
        <v>Sẵn kho</v>
      </c>
      <c r="K28" s="1"/>
      <c r="L28" s="1"/>
      <c r="M28" s="1"/>
      <c r="N28" s="1"/>
      <c r="O28" s="1"/>
      <c r="P28" s="1"/>
      <c r="Q28" s="1"/>
      <c r="R28" s="1"/>
      <c r="S28" s="1"/>
      <c r="T28" s="1"/>
      <c r="U28" s="1"/>
    </row>
    <row customHeight="true" ht="22" r="29">
      <c r="A29" s="3">
        <v>7</v>
      </c>
      <c r="B29" s="2" t="str">
        <v>Công tắc đơn 02 chiều</v>
      </c>
      <c r="C29" s="4" t="str">
        <v>cái</v>
      </c>
      <c r="D29" s="3"/>
      <c r="E29" s="4"/>
      <c r="F29" s="3"/>
      <c r="G29" s="3"/>
      <c r="H29" s="6">
        <v>5</v>
      </c>
      <c r="I29" s="5" t="str">
        <v>Đã nhận</v>
      </c>
      <c r="J29" s="1" t="str">
        <v>Sẵn kho</v>
      </c>
      <c r="K29" s="1"/>
      <c r="L29" s="1"/>
      <c r="M29" s="1"/>
      <c r="N29" s="1"/>
      <c r="O29" s="1"/>
      <c r="P29" s="1"/>
      <c r="Q29" s="1"/>
      <c r="R29" s="1"/>
      <c r="S29" s="1"/>
      <c r="T29" s="1"/>
      <c r="U29" s="1"/>
    </row>
    <row customHeight="true" ht="22" r="30">
      <c r="A30" s="3">
        <v>8</v>
      </c>
      <c r="B30" s="2" t="str">
        <v>Công tắc đôi 01 chiều</v>
      </c>
      <c r="C30" s="4" t="str">
        <v>cái</v>
      </c>
      <c r="D30" s="3"/>
      <c r="E30" s="4"/>
      <c r="F30" s="3"/>
      <c r="G30" s="3"/>
      <c r="H30" s="6">
        <v>11</v>
      </c>
      <c r="I30" s="5" t="str">
        <v>Đã nhận</v>
      </c>
      <c r="J30" s="1" t="str">
        <v>Sẵn kho</v>
      </c>
      <c r="K30" s="1"/>
      <c r="L30" s="1"/>
      <c r="M30" s="1"/>
      <c r="N30" s="1"/>
      <c r="O30" s="1"/>
      <c r="P30" s="1"/>
      <c r="Q30" s="1"/>
      <c r="R30" s="1"/>
      <c r="S30" s="1"/>
      <c r="T30" s="1"/>
      <c r="U30" s="1"/>
    </row>
    <row customHeight="true" ht="22" r="31">
      <c r="A31" s="3">
        <v>9</v>
      </c>
      <c r="B31" s="2" t="str">
        <v>Công tắc đôi 1 chiều</v>
      </c>
      <c r="C31" s="4" t="str">
        <v>cái</v>
      </c>
      <c r="D31" s="3"/>
      <c r="E31" s="4"/>
      <c r="F31" s="3"/>
      <c r="G31" s="3"/>
      <c r="H31" s="6">
        <v>11</v>
      </c>
      <c r="I31" s="5" t="str">
        <v>Đã nhận</v>
      </c>
      <c r="J31" s="1" t="str">
        <v>Sẵn kho</v>
      </c>
      <c r="K31" s="1"/>
      <c r="L31" s="1"/>
      <c r="M31" s="1"/>
      <c r="N31" s="1"/>
      <c r="O31" s="1"/>
      <c r="P31" s="1"/>
      <c r="Q31" s="1"/>
      <c r="R31" s="1"/>
      <c r="S31" s="1"/>
      <c r="T31" s="1"/>
      <c r="U31" s="1"/>
    </row>
    <row r="32">
      <c r="A32" s="3">
        <v>10</v>
      </c>
      <c r="B32" s="2" t="str">
        <v>Công tắc 03 một chiều</v>
      </c>
      <c r="C32" s="4" t="str">
        <v>cái</v>
      </c>
      <c r="D32" s="3"/>
      <c r="E32" s="4"/>
      <c r="F32" s="3"/>
      <c r="G32" s="3"/>
      <c r="H32" s="6">
        <v>4</v>
      </c>
      <c r="I32" s="5" t="str">
        <v>Đã nhận</v>
      </c>
      <c r="J32" s="1" t="str">
        <v>Sẵn kho</v>
      </c>
      <c r="K32" s="1"/>
      <c r="L32" s="1"/>
      <c r="M32" s="1"/>
      <c r="N32" s="1"/>
      <c r="O32" s="1"/>
      <c r="P32" s="1"/>
      <c r="Q32" s="1"/>
      <c r="R32" s="1"/>
      <c r="S32" s="1"/>
      <c r="T32" s="1"/>
      <c r="U32" s="1"/>
    </row>
    <row customHeight="true" ht="38" r="33">
      <c r="A33" s="3" t="s">
        <v>1</v>
      </c>
      <c r="B33" s="2"/>
      <c r="C33" s="4"/>
      <c r="D33" s="3"/>
      <c r="E33" s="4"/>
      <c r="F33" s="3"/>
      <c r="G33" s="3"/>
      <c r="H33" s="6">
        <v>50</v>
      </c>
      <c r="I33" s="5" t="str">
        <v>Đã nhận</v>
      </c>
      <c r="J33" s="1"/>
      <c r="K33" s="1"/>
      <c r="L33" s="1"/>
      <c r="M33" s="1"/>
      <c r="N33" s="1"/>
      <c r="O33" s="1"/>
      <c r="P33" s="1"/>
      <c r="Q33" s="1"/>
      <c r="R33" s="1"/>
      <c r="S33" s="1"/>
      <c r="T33" s="1"/>
      <c r="U33" s="1"/>
    </row>
    <row r="34">
      <c r="A34" s="3">
        <v>11</v>
      </c>
      <c r="B34" s="2" t="str">
        <v>ATTOMAT MCB 3P 63a - 15KA</v>
      </c>
      <c r="C34" s="4" t="str">
        <v>cái</v>
      </c>
      <c r="D34" s="3"/>
      <c r="E34" s="4"/>
      <c r="F34" s="3"/>
      <c r="G34" s="3"/>
      <c r="H34" s="6">
        <v>1</v>
      </c>
      <c r="I34" s="5" t="str">
        <v>Đã nhận</v>
      </c>
      <c r="J34" s="1"/>
      <c r="K34" s="1"/>
      <c r="L34" s="1"/>
      <c r="M34" s="1"/>
      <c r="N34" s="1"/>
      <c r="O34" s="1"/>
      <c r="P34" s="1"/>
      <c r="Q34" s="1"/>
      <c r="R34" s="1"/>
      <c r="S34" s="1"/>
      <c r="T34" s="1"/>
      <c r="U34" s="1"/>
    </row>
    <row r="35">
      <c r="A35" s="3">
        <v>12</v>
      </c>
      <c r="B35" s="2" t="str">
        <v>ATTOMAT MCB 3P 32a - 10KA</v>
      </c>
      <c r="C35" s="4" t="str">
        <v>cái</v>
      </c>
      <c r="D35" s="3"/>
      <c r="E35" s="4"/>
      <c r="F35" s="3"/>
      <c r="G35" s="3"/>
      <c r="H35" s="6">
        <v>2</v>
      </c>
      <c r="I35" s="5" t="str">
        <v>Đã nhận</v>
      </c>
      <c r="J35" s="1"/>
      <c r="K35" s="1"/>
      <c r="L35" s="1"/>
      <c r="M35" s="1"/>
      <c r="N35" s="1"/>
      <c r="O35" s="1"/>
      <c r="P35" s="1"/>
      <c r="Q35" s="1"/>
      <c r="R35" s="1"/>
      <c r="S35" s="1"/>
      <c r="T35" s="1"/>
      <c r="U35" s="1"/>
    </row>
    <row customHeight="true" ht="38" r="36">
      <c r="A36" s="3">
        <v>13</v>
      </c>
      <c r="B36" s="2" t="str">
        <v>ATTOMAT MCB 2P 32a - 10KA</v>
      </c>
      <c r="C36" s="4" t="str">
        <v>cái</v>
      </c>
      <c r="D36" s="3"/>
      <c r="E36" s="4"/>
      <c r="F36" s="3"/>
      <c r="G36" s="3"/>
      <c r="H36" s="6">
        <v>3</v>
      </c>
      <c r="I36" s="5" t="str">
        <v>Đã nhận</v>
      </c>
      <c r="J36" s="1"/>
      <c r="K36" s="1"/>
      <c r="L36" s="1"/>
      <c r="M36" s="1"/>
      <c r="N36" s="1"/>
      <c r="O36" s="1"/>
      <c r="P36" s="1"/>
      <c r="Q36" s="1"/>
      <c r="R36" s="1"/>
      <c r="S36" s="1"/>
      <c r="T36" s="1"/>
      <c r="U36" s="1"/>
    </row>
    <row r="37">
      <c r="A37" s="3">
        <v>14</v>
      </c>
      <c r="B37" s="2" t="str">
        <v>ATTOMAT MCB 2P 40a - 10KA</v>
      </c>
      <c r="C37" s="4" t="str">
        <v>cái</v>
      </c>
      <c r="D37" s="3"/>
      <c r="E37" s="4"/>
      <c r="F37" s="3"/>
      <c r="G37" s="3"/>
      <c r="H37" s="6">
        <v>2</v>
      </c>
      <c r="I37" s="5" t="str">
        <v>Đã nhận</v>
      </c>
      <c r="J37" s="1"/>
      <c r="K37" s="1"/>
      <c r="L37" s="1"/>
      <c r="M37" s="1"/>
      <c r="N37" s="1"/>
      <c r="O37" s="1"/>
      <c r="P37" s="1"/>
      <c r="Q37" s="1"/>
      <c r="R37" s="1"/>
      <c r="S37" s="1"/>
      <c r="T37" s="1"/>
      <c r="U37" s="1"/>
    </row>
    <row r="38">
      <c r="A38" s="3">
        <v>15</v>
      </c>
      <c r="B38" s="2" t="str">
        <v>ATTOMAT MCB 2P 25a - 10KA</v>
      </c>
      <c r="C38" s="4" t="str">
        <v>cái</v>
      </c>
      <c r="D38" s="3"/>
      <c r="E38" s="4"/>
      <c r="F38" s="3"/>
      <c r="G38" s="3"/>
      <c r="H38" s="6">
        <v>10</v>
      </c>
      <c r="I38" s="5" t="str">
        <v>Đã nhận</v>
      </c>
      <c r="J38" s="1"/>
      <c r="K38" s="1"/>
      <c r="L38" s="1"/>
      <c r="M38" s="1"/>
      <c r="N38" s="1"/>
      <c r="O38" s="1"/>
      <c r="P38" s="1"/>
      <c r="Q38" s="1"/>
      <c r="R38" s="1"/>
      <c r="S38" s="1"/>
      <c r="T38" s="1"/>
      <c r="U38" s="1"/>
    </row>
    <row r="39">
      <c r="A39" s="3">
        <v>16</v>
      </c>
      <c r="B39" s="2" t="str">
        <v>ATTOMAT MCB 2P 20a - 10KA</v>
      </c>
      <c r="C39" s="4" t="str">
        <v>cái</v>
      </c>
      <c r="D39" s="3"/>
      <c r="E39" s="4"/>
      <c r="F39" s="3"/>
      <c r="G39" s="3"/>
      <c r="H39" s="6">
        <v>4</v>
      </c>
      <c r="I39" s="5" t="str">
        <v>Đã nhận</v>
      </c>
      <c r="J39" s="1"/>
      <c r="K39" s="1"/>
      <c r="L39" s="1"/>
      <c r="M39" s="1"/>
      <c r="N39" s="1"/>
      <c r="O39" s="1"/>
      <c r="P39" s="1"/>
      <c r="Q39" s="1"/>
      <c r="R39" s="1"/>
      <c r="S39" s="1"/>
      <c r="T39" s="1"/>
      <c r="U39" s="1"/>
    </row>
    <row r="40">
      <c r="A40" s="3">
        <v>17</v>
      </c>
      <c r="B40" s="2" t="str">
        <v>ATTOMAT MCB 1p +N 20A 30MA</v>
      </c>
      <c r="C40" s="4" t="str">
        <v>cái</v>
      </c>
      <c r="D40" s="3"/>
      <c r="E40" s="4"/>
      <c r="F40" s="3"/>
      <c r="G40" s="3"/>
      <c r="H40" s="6">
        <f>+1+1+1</f>
      </c>
      <c r="I40" s="5" t="str">
        <v>Đã nhận</v>
      </c>
      <c r="J40" s="1"/>
      <c r="K40" s="1"/>
      <c r="L40" s="1"/>
      <c r="M40" s="1"/>
      <c r="N40" s="1"/>
      <c r="O40" s="1"/>
      <c r="P40" s="1"/>
      <c r="Q40" s="1"/>
      <c r="R40" s="1"/>
      <c r="S40" s="1"/>
      <c r="T40" s="1"/>
      <c r="U40" s="1"/>
    </row>
    <row r="41">
      <c r="A41" s="13" t="str">
        <v>CỬA THÔNG PHÒNG</v>
      </c>
      <c r="B41" s="13"/>
      <c r="C41" s="13"/>
      <c r="D41" s="13"/>
      <c r="E41" s="13"/>
      <c r="F41" s="13"/>
      <c r="G41" s="13"/>
      <c r="H41" s="13"/>
      <c r="I41" s="27"/>
    </row>
    <row customHeight="true" ht="80" r="42">
      <c r="A42" s="3">
        <v>1</v>
      </c>
      <c r="B42" s="16" t="str">
        <v>Phòng ngủ con gái  - T2</v>
      </c>
      <c r="C42" s="3" t="str">
        <v>m</v>
      </c>
      <c r="D42" s="3"/>
      <c r="E42" s="3">
        <v>905</v>
      </c>
      <c r="F42" s="3">
        <v>2200</v>
      </c>
      <c r="G42" s="16">
        <v>135</v>
      </c>
      <c r="H42" s="3">
        <v>1</v>
      </c>
      <c r="I42" s="5" t="str">
        <v>Đã đặt</v>
      </c>
      <c r="J42" s="1" t="str">
        <v>SX</v>
      </c>
    </row>
    <row customHeight="true" ht="25" r="43">
      <c r="A43" s="3">
        <v>2</v>
      </c>
      <c r="B43" s="16" t="str">
        <v>Phòng ngủ con trai - T3</v>
      </c>
      <c r="C43" s="3" t="str">
        <v>m</v>
      </c>
      <c r="D43" s="3"/>
      <c r="E43" s="3">
        <v>910</v>
      </c>
      <c r="F43" s="3">
        <v>2200</v>
      </c>
      <c r="G43" s="16">
        <v>143</v>
      </c>
      <c r="H43" s="3">
        <v>1</v>
      </c>
      <c r="I43" s="5" t="str">
        <v>Đã đặt</v>
      </c>
      <c r="J43" s="1" t="str">
        <v>SX</v>
      </c>
    </row>
    <row customHeight="true" ht="72" r="44">
      <c r="A44" s="3">
        <v>3</v>
      </c>
      <c r="B44" s="16" t="str">
        <v>Phòng ngủ master - T3</v>
      </c>
      <c r="C44" s="3" t="str">
        <v>m</v>
      </c>
      <c r="D44" s="3"/>
      <c r="E44" s="3">
        <v>905</v>
      </c>
      <c r="F44" s="3">
        <v>2200</v>
      </c>
      <c r="G44" s="16">
        <v>135</v>
      </c>
      <c r="H44" s="3">
        <v>1</v>
      </c>
      <c r="I44" s="5" t="str">
        <v>Đã đặt</v>
      </c>
      <c r="J44" s="1" t="str">
        <v>SX</v>
      </c>
    </row>
    <row customHeight="true" ht="82" r="45">
      <c r="A45" s="3">
        <v>4</v>
      </c>
      <c r="B45" s="16" t="str">
        <v>P kho - T4</v>
      </c>
      <c r="C45" s="3" t="str">
        <v>m</v>
      </c>
      <c r="D45" s="3"/>
      <c r="E45" s="3">
        <v>910</v>
      </c>
      <c r="F45" s="3">
        <v>2200</v>
      </c>
      <c r="G45" s="16">
        <v>130</v>
      </c>
      <c r="H45" s="3">
        <v>1</v>
      </c>
      <c r="I45" s="5" t="str">
        <v>Đã đặt</v>
      </c>
      <c r="J45" s="1" t="str">
        <v>SX</v>
      </c>
      <c r="K45" s="1" t="s">
        <v>2</v>
      </c>
    </row>
    <row customHeight="true" ht="87" r="46">
      <c r="A46" s="3">
        <v>5</v>
      </c>
      <c r="B46" s="16" t="str">
        <v>P thờ - T4</v>
      </c>
      <c r="C46" s="3" t="str">
        <v>m</v>
      </c>
      <c r="D46" s="3"/>
      <c r="E46" s="3">
        <v>907</v>
      </c>
      <c r="F46" s="3">
        <v>2200</v>
      </c>
      <c r="G46" s="16">
        <v>135</v>
      </c>
      <c r="H46" s="3">
        <v>1</v>
      </c>
      <c r="I46" s="5" t="str">
        <v>Đã đặt</v>
      </c>
      <c r="J46" s="1" t="str">
        <v>SX</v>
      </c>
      <c r="K46" s="1" t="s">
        <v>2</v>
      </c>
    </row>
    <row customHeight="true" ht="63" r="47">
      <c r="A47" s="3">
        <v>6</v>
      </c>
      <c r="B47" s="16" t="str">
        <v>Sân sau - T4</v>
      </c>
      <c r="C47" s="3" t="str">
        <v>m</v>
      </c>
      <c r="D47" s="3"/>
      <c r="E47" s="3">
        <v>920</v>
      </c>
      <c r="F47" s="3">
        <v>2200</v>
      </c>
      <c r="G47" s="16">
        <v>138</v>
      </c>
      <c r="H47" s="3">
        <v>1</v>
      </c>
      <c r="I47" s="5" t="str">
        <v>Đã đặt</v>
      </c>
      <c r="J47" s="1" t="str" xml:space="preserve">
        <v>Cửa thép </v>
      </c>
      <c r="K47" s="1" t="s">
        <v>2</v>
      </c>
    </row>
    <row r="48">
      <c r="A48" s="13" t="str">
        <v>CỬA VỆ SINH</v>
      </c>
      <c r="B48" s="13"/>
      <c r="C48" s="13"/>
      <c r="D48" s="13"/>
      <c r="E48" s="13"/>
      <c r="F48" s="13"/>
      <c r="G48" s="13"/>
      <c r="H48" s="13"/>
      <c r="I48" s="13"/>
    </row>
    <row customHeight="true" ht="67" r="49">
      <c r="A49" s="3">
        <v>1</v>
      </c>
      <c r="B49" s="16" t="str">
        <v>Cửa vệ sinh tầng 2</v>
      </c>
      <c r="C49" s="3" t="str">
        <v>m</v>
      </c>
      <c r="D49" s="3"/>
      <c r="E49" s="3">
        <v>820</v>
      </c>
      <c r="F49" s="3">
        <v>2195</v>
      </c>
      <c r="G49" s="16">
        <v>140</v>
      </c>
      <c r="H49" s="3">
        <v>1</v>
      </c>
      <c r="I49" s="5" t="str">
        <v>Đã đặt</v>
      </c>
    </row>
    <row customHeight="true" ht="67" r="50">
      <c r="A50" s="3">
        <v>2</v>
      </c>
      <c r="B50" s="16" t="str">
        <v>Cửa vệ sinh 1- tầng 3</v>
      </c>
      <c r="C50" s="3" t="str">
        <v>m</v>
      </c>
      <c r="D50" s="3"/>
      <c r="E50" s="3">
        <v>810</v>
      </c>
      <c r="F50" s="3">
        <v>2195</v>
      </c>
      <c r="G50" s="16">
        <v>147</v>
      </c>
      <c r="H50" s="3">
        <v>1</v>
      </c>
      <c r="I50" s="5" t="str">
        <v>Đã đặt</v>
      </c>
    </row>
    <row customHeight="true" ht="67" r="51">
      <c r="A51" s="19">
        <v>3</v>
      </c>
      <c r="B51" s="87" t="str">
        <v>Cửa vệ sinh 2- tầng 3</v>
      </c>
      <c r="C51" s="19" t="str">
        <v>m</v>
      </c>
      <c r="D51" s="3"/>
      <c r="E51" s="19">
        <v>820</v>
      </c>
      <c r="F51" s="3">
        <v>2195</v>
      </c>
      <c r="G51" s="87">
        <v>145</v>
      </c>
      <c r="H51" s="19">
        <v>1</v>
      </c>
      <c r="I51" s="5" t="str">
        <v>Đã đặt</v>
      </c>
    </row>
    <row customHeight="true" ht="22" r="52">
      <c r="A52" s="86" t="str">
        <v>VÁCH KÍNH PHÒNG TẮM</v>
      </c>
      <c r="B52" s="86"/>
      <c r="C52" s="86"/>
      <c r="D52" s="86"/>
      <c r="E52" s="86"/>
      <c r="F52" s="86"/>
      <c r="G52" s="86"/>
      <c r="H52" s="86"/>
      <c r="I52" s="86"/>
    </row>
    <row customHeight="true" ht="22" r="53">
      <c r="A53" s="19">
        <v>1</v>
      </c>
      <c r="B53" s="8" t="str" xml:space="preserve">
        <v>Vách kính Master </v>
      </c>
      <c r="C53" s="19" t="str">
        <v>mm</v>
      </c>
      <c r="D53" s="19"/>
      <c r="E53" s="19">
        <v>1415</v>
      </c>
      <c r="F53" s="19">
        <v>2200</v>
      </c>
      <c r="G53" s="19"/>
      <c r="H53" s="19">
        <v>1</v>
      </c>
      <c r="I53" s="5" t="str">
        <v>Đã nhận</v>
      </c>
    </row>
    <row customHeight="true" ht="22" r="54">
      <c r="A54" s="19">
        <v>2</v>
      </c>
      <c r="B54" s="85" t="str">
        <v>Vách kính WC.02.1 (to)</v>
      </c>
      <c r="C54" s="19" t="str">
        <v>mm</v>
      </c>
      <c r="D54" s="19"/>
      <c r="E54" s="19">
        <v>1412</v>
      </c>
      <c r="F54" s="19">
        <v>2200</v>
      </c>
      <c r="G54" s="19"/>
      <c r="H54" s="19">
        <v>1</v>
      </c>
      <c r="I54" s="5" t="str">
        <v>Đã nhận</v>
      </c>
    </row>
    <row customHeight="true" ht="22" r="55">
      <c r="A55" s="19">
        <v>3</v>
      </c>
      <c r="B55" s="85" t="str">
        <v>Vách kính WC.02.2</v>
      </c>
      <c r="C55" s="19" t="str">
        <v>mm</v>
      </c>
      <c r="D55" s="19"/>
      <c r="E55" s="19">
        <v>1190</v>
      </c>
      <c r="F55" s="19">
        <v>2200</v>
      </c>
      <c r="G55" s="19"/>
      <c r="H55" s="19">
        <v>1</v>
      </c>
      <c r="I55" s="5" t="str">
        <v>Đã nhận</v>
      </c>
    </row>
    <row customHeight="true" ht="22" r="56">
      <c r="A56" s="84" t="str">
        <v>CỬA NHÔM KÍNH</v>
      </c>
      <c r="B56" s="84"/>
      <c r="C56" s="84"/>
      <c r="D56" s="84"/>
      <c r="E56" s="84"/>
      <c r="F56" s="84"/>
      <c r="G56" s="84"/>
      <c r="H56" s="84"/>
      <c r="I56" s="84"/>
      <c r="J56" s="1"/>
      <c r="K56" s="1"/>
      <c r="L56" s="1"/>
      <c r="M56" s="1"/>
      <c r="N56" s="1"/>
      <c r="O56" s="1"/>
      <c r="P56" s="1"/>
      <c r="Q56" s="1"/>
      <c r="R56" s="1"/>
      <c r="S56" s="1"/>
      <c r="T56" s="1"/>
      <c r="U56" s="1"/>
    </row>
    <row r="57">
      <c r="A57" s="19">
        <v>1</v>
      </c>
      <c r="B57" s="89" t="str">
        <v>DQ1 - từ khu bán hàng ra sân ướt</v>
      </c>
      <c r="C57" s="19" t="str">
        <v>mm</v>
      </c>
      <c r="D57" s="88" t="str">
        <v>Hệ nhôm L98 - Ray inox
Profile : Nhôm Xingfa nhập khẩu chính hãng
Độ dày tiêu chuẩn: 1,8-2mm
Màu: Xám Đá
Kính an toàn Hải Long trắng trong: 10.38mm
Phụ kiện:
+ Cmech (Mỹ): Tay nắm đa điểm Metro (01 chiếc),
bộ khóa 1 cụm móc (01 bộ), tay nắm cong London
(02 chiếc)...
+ Lix: Bánh xe 4.
Vật tư phụ: Gioăng chống đập, nắp rãnh khóa, keo
Silicone, vít inox...</v>
      </c>
      <c r="E57" s="19">
        <v>1650</v>
      </c>
      <c r="F57" s="19">
        <f>+2755-25</f>
      </c>
      <c r="G57" s="84"/>
      <c r="H57" s="90">
        <v>1</v>
      </c>
      <c r="I57" s="3" t="str">
        <v>Cần đặt</v>
      </c>
      <c r="J57" s="1"/>
      <c r="K57" s="1"/>
      <c r="L57" s="1"/>
      <c r="M57" s="1"/>
      <c r="N57" s="1"/>
      <c r="O57" s="1"/>
      <c r="P57" s="1"/>
      <c r="Q57" s="1"/>
      <c r="R57" s="1"/>
      <c r="S57" s="1"/>
      <c r="T57" s="1"/>
      <c r="U57" s="1"/>
    </row>
    <row r="58">
      <c r="A58" s="19">
        <v>2</v>
      </c>
      <c r="B58" s="89" t="str">
        <v>DQ2 - Vệ sinh tầng 1</v>
      </c>
      <c r="C58" s="19" t="str">
        <v>mm</v>
      </c>
      <c r="D58" s="88" t="str">
        <v>Hệ nhôm 55
Profile : Nhôm Xingfa nhập khẩu chính hãng
Độ dày tiêu chuẩn: 12-1,6mm
Màu: Xám Đá
Kính an toàn Hải Long trắng trong: 8.38mm
Phụ kiện Kinlong: Bộ khóa đa điểm, bản lề 1D...
Vật tư phụ: Gioăng cao su chống lão hóa, keo
Silicone, vít inox...</v>
      </c>
      <c r="E58" s="19">
        <v>852</v>
      </c>
      <c r="F58" s="19">
        <v>2125</v>
      </c>
      <c r="G58" s="84"/>
      <c r="H58" s="19">
        <v>1</v>
      </c>
      <c r="I58" s="5" t="str">
        <v>Cần đặt</v>
      </c>
      <c r="J58" s="1"/>
      <c r="K58" s="1"/>
      <c r="L58" s="1"/>
      <c r="M58" s="1"/>
      <c r="N58" s="1"/>
      <c r="O58" s="1"/>
      <c r="P58" s="1"/>
      <c r="Q58" s="1"/>
      <c r="R58" s="1"/>
      <c r="S58" s="1"/>
      <c r="T58" s="1"/>
      <c r="U58" s="1"/>
    </row>
    <row r="59">
      <c r="A59" s="19">
        <v>3</v>
      </c>
      <c r="B59" s="89" t="str">
        <v>DQ4 - Cửa hông Tầng 1</v>
      </c>
      <c r="C59" s="19" t="str">
        <v>mm</v>
      </c>
      <c r="D59" s="88" t="str">
        <v>Hệ nhôm L98 - Ray inox
Profile : Nhôm Xingfa nhập khẩu chính hãng
Độ dày tiêu chuẩn: 1,8-2mm
Màu: Xám Đá
Kính an toàn Hải Long trắng trong: 10.38mm
Phụ kiện:
+ Cmech (Mỹ): Tay nắm đa điểm Metro (02
chiếc)...
+ Lix: Bánh xe đôi.
Vật tư phụ: Gioăng chống đập, nắp rãnh khóa, keo
Silicone, vít inox...</v>
      </c>
      <c r="E59" s="19"/>
      <c r="F59" s="19"/>
      <c r="G59" s="84"/>
      <c r="H59" s="19"/>
      <c r="I59" s="5" t="str">
        <v>Cần đặt</v>
      </c>
      <c r="J59" s="1"/>
      <c r="K59" s="1"/>
      <c r="L59" s="1"/>
      <c r="M59" s="1"/>
      <c r="N59" s="1"/>
      <c r="O59" s="1"/>
      <c r="P59" s="1"/>
      <c r="Q59" s="1"/>
      <c r="R59" s="1"/>
      <c r="S59" s="1"/>
      <c r="T59" s="1"/>
      <c r="U59" s="1"/>
    </row>
    <row r="60">
      <c r="A60" s="19">
        <v>5</v>
      </c>
      <c r="B60" s="89" t="str">
        <v>DQ3 - Cửa khu giặt phơi</v>
      </c>
      <c r="C60" s="19" t="str">
        <v>mm</v>
      </c>
      <c r="D60" s="88" t="str">
        <v>Hệ nhôm 55
Profile : Nhôm Xingfa nhập khẩu chính hãng
Độ dày tiêu chuẩn: 12-1,6mm
Màu: Xám Đá
Kính an toàn Hải Long trắng trong: 8.38mm
Phụ kiện Kinlong: Bộ khóa đa điểm, bản lề 1D...
Vật tư phụ: Gioăng cao su chống lão hóa, keo
Silicone, vít inox...</v>
      </c>
      <c r="E60" s="19">
        <v>930</v>
      </c>
      <c r="F60" s="19">
        <f>+2224-19</f>
      </c>
      <c r="G60" s="84"/>
      <c r="H60" s="19">
        <v>1</v>
      </c>
      <c r="I60" s="5" t="str">
        <v>Cần đặt</v>
      </c>
      <c r="J60" s="1"/>
      <c r="K60" s="1"/>
      <c r="L60" s="1"/>
      <c r="M60" s="1"/>
      <c r="N60" s="1"/>
      <c r="O60" s="1"/>
      <c r="P60" s="1"/>
      <c r="Q60" s="1"/>
      <c r="R60" s="1"/>
      <c r="S60" s="1"/>
      <c r="T60" s="1"/>
      <c r="U60" s="1"/>
    </row>
    <row r="61">
      <c r="A61" s="86" t="str" xml:space="preserve">
        <v>RÈM </v>
      </c>
      <c r="B61" s="86"/>
      <c r="C61" s="86"/>
      <c r="D61" s="86"/>
      <c r="E61" s="86"/>
      <c r="F61" s="86"/>
      <c r="G61" s="86"/>
      <c r="H61" s="86"/>
      <c r="I61" s="86"/>
    </row>
    <row r="62">
      <c r="A62" s="7">
        <v>1</v>
      </c>
      <c r="B62" s="7" t="str">
        <v>Rèm vải - phòng khách - ban công phía trước</v>
      </c>
      <c r="C62" s="19" t="str">
        <v>mm</v>
      </c>
      <c r="D62" s="68" t="str">
        <v>- Rèm vải SHANGRILA loại mành dọc cao cấp nhập khẩu từ Hàn Quốc, được làm từ vải Polyester 100% gồm 3 lớp kết hợp giữa lớp vải voan và dải lá ngang, cho phép điều chỉnh ánh sáng linh hoạt từ xuyên sáng đến cản sáng</v>
      </c>
      <c r="E62" s="7">
        <v>2000</v>
      </c>
      <c r="F62" s="7">
        <v>3000</v>
      </c>
      <c r="G62" s="3"/>
      <c r="H62" s="6">
        <v>1</v>
      </c>
      <c r="I62" s="3" t="str">
        <v>Cần đặt</v>
      </c>
      <c r="J62" s="1"/>
    </row>
    <row r="63">
      <c r="A63" s="7">
        <v>2</v>
      </c>
      <c r="B63" s="7" t="str">
        <v>Rèm vải - phòng khách - Cửa sổ vách kính cong</v>
      </c>
      <c r="C63" s="19" t="str">
        <v>mm</v>
      </c>
      <c r="D63" s="66" t="str">
        <v>- Rèm vải SHANGRILA loại mành dọc cao cấp nhập khẩu từ Hàn Quốc, được làm từ vải Polyester 100% gồm 3 lớp kết hợp giữa lớp vải voan và dải lá ngang, cho phép điều chỉnh ánh sáng linh hoạt từ xuyên sáng đến cản sáng</v>
      </c>
      <c r="E63" s="7">
        <v>3600</v>
      </c>
      <c r="F63" s="7">
        <v>3000</v>
      </c>
      <c r="G63" s="3"/>
      <c r="H63" s="6">
        <v>1</v>
      </c>
      <c r="I63" s="3" t="str">
        <v>Cần đặt</v>
      </c>
      <c r="J63" s="1" t="str">
        <v>Cong</v>
      </c>
    </row>
    <row r="64">
      <c r="A64" s="7">
        <v>3</v>
      </c>
      <c r="B64" s="7" t="str">
        <v>Rèm vài - phòng khách +bếp + ăn - Ban công bên phải</v>
      </c>
      <c r="C64" s="19" t="str">
        <v>mm</v>
      </c>
      <c r="D64" s="66" t="str">
        <v>- Rèm vải SHANGRILA loại mành dọc cao cấp nhập khẩu từ Hàn Quốc, được làm từ vải Polyester 100% gồm 3 lớp kết hợp giữa lớp vải voan và dải lá ngang, cho phép điều chỉnh ánh sáng linh hoạt từ xuyên sáng đến cản sáng</v>
      </c>
      <c r="E64" s="7">
        <v>3100</v>
      </c>
      <c r="F64" s="7">
        <f>+F62</f>
      </c>
      <c r="G64" s="3"/>
      <c r="H64" s="6">
        <v>1</v>
      </c>
      <c r="I64" s="3" t="str">
        <v>Cần đặt</v>
      </c>
    </row>
    <row r="65">
      <c r="A65" s="7">
        <v>4</v>
      </c>
      <c r="B65" s="61" t="str">
        <v>Rèm vải - Phòng ngủ 01 -Ban công bên phải</v>
      </c>
      <c r="C65" s="60" t="str">
        <v>mm</v>
      </c>
      <c r="D65" s="63"/>
      <c r="E65" s="61">
        <v>1255</v>
      </c>
      <c r="F65" s="61">
        <v>2800</v>
      </c>
      <c r="G65" s="62"/>
      <c r="H65" s="64">
        <v>1</v>
      </c>
      <c r="I65" s="62" t="str">
        <v>Cần đặt</v>
      </c>
      <c r="J65" s="65"/>
    </row>
    <row r="66">
      <c r="A66" s="7">
        <v>5</v>
      </c>
      <c r="B66" s="51" t="str">
        <v>Rèm cầu vồng - cửa sổ</v>
      </c>
      <c r="C66" s="54" t="str">
        <v>mm</v>
      </c>
      <c r="D66" s="73" t="str">
        <v>- Rèm vải cản sáng &gt;80%. Chất liệu vải thô dệt sợi 3 lớp, nhập khẩu cao cấp. (Bao gồm 1 lớp vải voan và 1lớp vải dày chống nắng và cách nhiệt)
 Phụ kiện chống ồn cao cấp đồng bộ</v>
      </c>
      <c r="E66" s="51">
        <v>1265</v>
      </c>
      <c r="F66" s="51">
        <v>1955</v>
      </c>
      <c r="G66" s="55"/>
      <c r="H66" s="53">
        <v>1</v>
      </c>
      <c r="I66" s="55" t="str">
        <v>Cần đặt</v>
      </c>
    </row>
    <row r="67">
      <c r="A67" s="7">
        <v>6</v>
      </c>
      <c r="B67" s="7" t="str">
        <v>Rèm vải - phòng master- ban công phía trước</v>
      </c>
      <c r="C67" s="19" t="str">
        <v>mm</v>
      </c>
      <c r="D67" s="68" t="str">
        <v>- Rèm vải cản sáng &gt;80%. Chất liệu vải thô dệt sợi 3 lớp, nhập khẩu cao cấp. (Bao gồm 1 lớp vải voan và 1lớp vải dày chống nắng và cách nhiệt)
 Phụ kiện chống ồn cao cấp đồng bộ</v>
      </c>
      <c r="E67" s="7">
        <v>2270</v>
      </c>
      <c r="F67" s="7">
        <v>3000</v>
      </c>
      <c r="G67" s="3"/>
      <c r="H67" s="6">
        <v>1</v>
      </c>
      <c r="I67" s="3" t="str">
        <v>Cần đặt</v>
      </c>
    </row>
    <row r="68">
      <c r="A68" s="7">
        <v>7</v>
      </c>
      <c r="B68" s="7" t="str">
        <v>Rèm vải - phòng master- Cửa sổ vách kính cong</v>
      </c>
      <c r="C68" s="19" t="str">
        <v>mm</v>
      </c>
      <c r="D68" s="66" t="str">
        <v>- Rèm vải cản sáng &gt;80%. Chất liệu vải thô dệt sợi 3 lớp, nhập khẩu cao cấp. (Bao gồm 1 lớp vải voan và 1lớp vải dày chống nắng và cách nhiệt) Phụ kiện chống ồn cao cấp đồng bộ</v>
      </c>
      <c r="E68" s="7">
        <v>3600</v>
      </c>
      <c r="F68" s="7">
        <v>3000</v>
      </c>
      <c r="G68" s="3"/>
      <c r="H68" s="6">
        <v>1</v>
      </c>
      <c r="I68" s="3" t="str">
        <v>Cần đặt</v>
      </c>
      <c r="J68" s="1" t="str">
        <v>Cong</v>
      </c>
    </row>
    <row r="69">
      <c r="A69" s="7">
        <v>8</v>
      </c>
      <c r="B69" s="7" t="str">
        <v>Rèm vài - phòng master Ban công bên phải</v>
      </c>
      <c r="C69" s="19" t="str">
        <v>mm</v>
      </c>
      <c r="D69" s="66" t="str">
        <v>- Rèm vải cản sáng &gt;80%. Chất liệu vải thô dệt sợi 3 lớp, nhập khẩu cao cấp. (Bao gồm 1 lớp vải voan và 1lớp vải dày chống nắng và cách nhiệt) Phụ kiện chống ồn cao cấp đồng bộ</v>
      </c>
      <c r="E69" s="7">
        <v>2000</v>
      </c>
      <c r="F69" s="7">
        <f>+F67</f>
      </c>
      <c r="G69" s="3"/>
      <c r="H69" s="6">
        <v>1</v>
      </c>
      <c r="I69" s="3" t="str">
        <v>Cần đặt</v>
      </c>
    </row>
    <row r="70">
      <c r="A70" s="7">
        <v>9</v>
      </c>
      <c r="B70" s="61" t="str">
        <v>Rèm vải - Phòng ngủ 02 -Ban công bên phải</v>
      </c>
      <c r="C70" s="60" t="str">
        <v>mm</v>
      </c>
      <c r="D70" s="63"/>
      <c r="E70" s="61">
        <v>1245</v>
      </c>
      <c r="F70" s="61">
        <v>2760</v>
      </c>
      <c r="G70" s="62"/>
      <c r="H70" s="64">
        <v>1</v>
      </c>
      <c r="I70" s="62" t="str">
        <v>Cần đặt</v>
      </c>
      <c r="J70" s="65"/>
    </row>
    <row r="71">
      <c r="A71" s="7">
        <v>10</v>
      </c>
      <c r="B71" s="51" t="str">
        <v>Rèm cầu vồng - cửa sổ</v>
      </c>
      <c r="C71" s="54" t="str">
        <v>mm</v>
      </c>
      <c r="D71" s="52" t="str">
        <v>- Rèm cầu vồng</v>
      </c>
      <c r="E71" s="51">
        <v>1257</v>
      </c>
      <c r="F71" s="51">
        <v>2000</v>
      </c>
      <c r="G71" s="55"/>
      <c r="H71" s="53">
        <v>1</v>
      </c>
      <c r="I71" s="55" t="str">
        <v>Cần đặt</v>
      </c>
    </row>
    <row customHeight="true" ht="70" r="72">
      <c r="A72" s="7">
        <v>11</v>
      </c>
      <c r="B72" s="51" t="str">
        <v>Rèm vải - phòng thờ</v>
      </c>
      <c r="C72" s="54" t="str">
        <v>mm</v>
      </c>
      <c r="D72" s="52" t="str" xml:space="preserve">
        <v> Kiểm tra lại thực trạng</v>
      </c>
      <c r="E72" s="51">
        <v>1220</v>
      </c>
      <c r="F72" s="51">
        <v>2040</v>
      </c>
      <c r="G72" s="55"/>
      <c r="H72" s="53">
        <v>1</v>
      </c>
      <c r="I72" s="55" t="str">
        <v>Cần đặt</v>
      </c>
    </row>
    <row customHeight="true" ht="47" r="73">
      <c r="A73" s="7">
        <v>12</v>
      </c>
      <c r="B73" s="53" t="str">
        <v>Khu Yoga</v>
      </c>
      <c r="C73" s="53" t="str">
        <v>mm</v>
      </c>
      <c r="D73" s="83" t="str">
        <v>- Rèm cầu vồng</v>
      </c>
      <c r="E73" s="82">
        <v>1220</v>
      </c>
      <c r="F73" s="51">
        <v>2180</v>
      </c>
      <c r="G73" s="55"/>
      <c r="H73" s="53">
        <v>1</v>
      </c>
      <c r="I73" s="55" t="str">
        <v>Cần đặt</v>
      </c>
    </row>
    <row customHeight="true" ht="19" r="74">
      <c r="A74" s="30" t="str">
        <v>THIẾT BỊ KHÁC</v>
      </c>
      <c r="B74" s="30"/>
      <c r="C74" s="30"/>
      <c r="D74" s="30"/>
      <c r="E74" s="30"/>
      <c r="F74" s="30"/>
      <c r="G74" s="30"/>
      <c r="H74" s="30"/>
      <c r="I74" s="30"/>
    </row>
    <row r="75">
      <c r="A75" s="32">
        <v>1</v>
      </c>
      <c r="B75" s="80" t="str">
        <v>Tổng Thiết bị khác</v>
      </c>
      <c r="C75" s="31"/>
      <c r="D75" s="31"/>
      <c r="E75" s="31"/>
      <c r="F75" s="31"/>
      <c r="G75" s="31"/>
      <c r="H75" s="77"/>
      <c r="I75" s="3" t="str">
        <v>Đã đặt</v>
      </c>
    </row>
    <row r="76">
      <c r="A76" s="32"/>
      <c r="B76" s="28" t="str">
        <v>Nóng lạnh tổng 150L</v>
      </c>
      <c r="C76" s="31"/>
      <c r="D76" s="28" t="str">
        <v>Nóng lạnh tổng 150L + bơm hồi, bộ điều khiển</v>
      </c>
      <c r="E76" s="7" t="str">
        <v>Cái</v>
      </c>
      <c r="F76" s="7">
        <v>1</v>
      </c>
      <c r="G76" s="31"/>
      <c r="H76" s="77"/>
      <c r="I76" s="3"/>
    </row>
    <row r="77">
      <c r="A77" s="32">
        <v>2</v>
      </c>
      <c r="B77" s="80" t="str">
        <v>Hệ thống lọc nước tổng Dwater 20m3</v>
      </c>
      <c r="C77" s="31"/>
      <c r="D77" s="80"/>
      <c r="E77" s="79"/>
      <c r="F77" s="79"/>
      <c r="G77" s="31"/>
      <c r="H77" s="77"/>
      <c r="I77" s="3" t="str">
        <v>Đã nhận</v>
      </c>
    </row>
    <row r="78">
      <c r="A78" s="32">
        <v>1</v>
      </c>
      <c r="B78" s="28" t="str">
        <v>Cột cặn 1054</v>
      </c>
      <c r="C78" s="31"/>
      <c r="D78" s="28"/>
      <c r="E78" s="7" t="str">
        <v>Cột</v>
      </c>
      <c r="F78" s="7">
        <v>1</v>
      </c>
      <c r="G78" s="31"/>
      <c r="H78" s="77"/>
      <c r="I78" s="3"/>
    </row>
    <row r="79">
      <c r="A79" s="32">
        <v>2</v>
      </c>
      <c r="B79" s="28" t="str">
        <v>Cột vôi 1465</v>
      </c>
      <c r="C79" s="31"/>
      <c r="D79" s="28"/>
      <c r="E79" s="7" t="str">
        <v>Cột</v>
      </c>
      <c r="F79" s="7">
        <v>1</v>
      </c>
      <c r="G79" s="31"/>
      <c r="H79" s="77"/>
      <c r="I79" s="3"/>
    </row>
    <row r="80">
      <c r="A80" s="32">
        <v>3</v>
      </c>
      <c r="B80" s="28" t="str">
        <v>Quạt hút sưởi FV-30BY1- Panasonic</v>
      </c>
      <c r="C80" s="31"/>
      <c r="D80" s="8" t="str">
        <v>Tính năng nổi bật của Quạt hút sưởi FV-27BV1 – Panasonic:
 Quạt hút sưởi Panasonic dùng cho nhà dân dụng gắn âm trần, vận hành êm ái, độ ồn thấp: 42 dB
 Có điều chỉnh luồng không khí
 Có tính năng lọc bụi Alleru- buter, tạo nên không khí trong lành không bụi bẩn, ẩm mốc
 Thiết kế nhỏ gọn dễ lắp đặt</v>
      </c>
      <c r="E80" s="7" t="str">
        <v>Cái</v>
      </c>
      <c r="F80" s="7">
        <v>3</v>
      </c>
      <c r="G80" s="31"/>
      <c r="H80" s="31"/>
      <c r="I80" s="5" t="str">
        <v>Đã nhận</v>
      </c>
    </row>
    <row r="81">
      <c r="A81" s="32">
        <v>4</v>
      </c>
      <c r="B81" s="28" t="str">
        <v>Quạt hút âm trần có ống dẫn 16W Nanoco NCV1520-C</v>
      </c>
      <c r="C81" s="31"/>
      <c r="D81" s="7" t="str">
        <v>Quạt có công suất lớn 16W, mang lại lương lựu gió trung bình ~87 m³/giờ giúp cho không gian phòng trở nên thông thoáng và trong lành nhanh chóng. Với động cơ dây đồng 100%, hiệu suất cao hoạt động mạnh mẽ bảo đảm quạt hoạt động bền bỉ và lâu dài, đồng thời vẫn đảm bảo đáp ứng hiệu quả tiết kiệm điện.</v>
      </c>
      <c r="E81" s="7" t="str">
        <v>Cái</v>
      </c>
      <c r="F81" s="7">
        <v>1</v>
      </c>
      <c r="G81" s="31"/>
      <c r="H81" s="31"/>
      <c r="I81" s="5" t="str">
        <v>Đã nhận</v>
      </c>
    </row>
    <row r="82">
      <c r="A82" s="32">
        <v>5</v>
      </c>
      <c r="B82" s="8" t="str" xml:space="preserve">
        <v>Bơm tăng áp </v>
      </c>
      <c r="C82" s="31"/>
      <c r="D82" s="28"/>
      <c r="E82" s="7" t="str">
        <v>Cái</v>
      </c>
      <c r="F82" s="7">
        <v>2</v>
      </c>
      <c r="G82" s="31"/>
      <c r="H82" s="31"/>
      <c r="I82" s="5" t="str">
        <v>Đã nhận</v>
      </c>
    </row>
    <row r="83">
      <c r="A83" s="32">
        <v>6</v>
      </c>
      <c r="B83" s="8" t="str">
        <v>Téc nước Sơn Hà 2000L nằm ngang</v>
      </c>
      <c r="C83" s="31"/>
      <c r="D83" s="28"/>
      <c r="E83" s="7" t="str">
        <v>Cái</v>
      </c>
      <c r="F83" s="7">
        <v>1</v>
      </c>
      <c r="G83" s="31"/>
      <c r="H83" s="31"/>
      <c r="I83" s="5" t="str">
        <v>Đã nhận</v>
      </c>
    </row>
    <row r="84">
      <c r="A84" s="32">
        <v>7</v>
      </c>
      <c r="B84" s="8" t="str">
        <v>Hệ thống camera tổng</v>
      </c>
      <c r="C84" s="31"/>
      <c r="D84" s="28"/>
      <c r="E84" s="7" t="str">
        <v>Bộ</v>
      </c>
      <c r="F84" s="7">
        <v>1</v>
      </c>
      <c r="G84" s="31"/>
      <c r="H84" s="31"/>
      <c r="I84" s="5" t="str">
        <v>Cần đặt</v>
      </c>
    </row>
    <row r="85">
      <c r="A85" s="32">
        <v>8</v>
      </c>
      <c r="B85" s="8" t="str">
        <v>Bộ phát wifi 6 (4 tầng)</v>
      </c>
      <c r="C85" s="31"/>
      <c r="D85" s="28"/>
      <c r="E85" s="7" t="str">
        <v>Bộ</v>
      </c>
      <c r="F85" s="7">
        <v>4</v>
      </c>
      <c r="G85" s="31"/>
      <c r="H85" s="31"/>
      <c r="I85" s="5" t="str">
        <v>Đã nhận</v>
      </c>
    </row>
    <row r="86">
      <c r="A86" s="32">
        <v>9</v>
      </c>
      <c r="B86" s="8" t="str">
        <v>Chậu giặt tay phòng giặt</v>
      </c>
      <c r="C86" s="31"/>
      <c r="D86" s="28" t="str">
        <v>Chậu giặt tay inox và vòi giặt inox</v>
      </c>
      <c r="E86" s="7" t="str">
        <v>Bộ</v>
      </c>
      <c r="F86" s="7">
        <v>1</v>
      </c>
      <c r="G86" s="31"/>
      <c r="H86" s="31"/>
      <c r="I86" s="5" t="str">
        <v>Cần đặt</v>
      </c>
    </row>
    <row r="87">
      <c r="A87" s="32">
        <v>10</v>
      </c>
      <c r="B87" s="8" t="str">
        <v>Giàn phơi thông minh</v>
      </c>
      <c r="C87" s="31"/>
      <c r="D87" s="28"/>
      <c r="E87" s="7" t="str" xml:space="preserve">
        <v>Cái </v>
      </c>
      <c r="F87" s="7">
        <v>1</v>
      </c>
      <c r="G87" s="31"/>
      <c r="H87" s="31"/>
      <c r="I87" s="5" t="str">
        <v>Cần đặt</v>
      </c>
    </row>
    <row r="88">
      <c r="A88" s="30" t="str">
        <v>ĐỒ RỜI</v>
      </c>
      <c r="B88" s="29"/>
      <c r="C88" s="29"/>
      <c r="D88" s="29"/>
      <c r="E88" s="29"/>
      <c r="F88" s="29"/>
      <c r="G88" s="29"/>
      <c r="H88" s="29"/>
      <c r="I88" s="29"/>
    </row>
    <row r="89">
      <c r="A89" s="3">
        <v>1</v>
      </c>
      <c r="B89" s="48" t="str">
        <v>Sofa</v>
      </c>
      <c r="C89" s="14"/>
      <c r="D89" s="16" t="str" xml:space="preserve">
        <v>- Khung gỗ sồi nhập khẩu.
- Mút đệm Elan nhập khẩu.
- Da bò ý nhập khẩu </v>
      </c>
      <c r="E89" s="14"/>
      <c r="F89" s="14"/>
      <c r="G89" s="14"/>
      <c r="H89" s="6">
        <v>1</v>
      </c>
      <c r="I89" s="3" t="str">
        <v>Đã đặt</v>
      </c>
    </row>
    <row r="90">
      <c r="A90" s="3">
        <v>2</v>
      </c>
      <c r="B90" s="48" t="str">
        <v>Ghế sofa đơn</v>
      </c>
      <c r="C90" s="14"/>
      <c r="D90" s="16"/>
      <c r="E90" s="14"/>
      <c r="F90" s="14"/>
      <c r="G90" s="14"/>
      <c r="H90" s="6">
        <v>1</v>
      </c>
      <c r="I90" s="3" t="str">
        <v>Đã đặt</v>
      </c>
    </row>
    <row r="91">
      <c r="A91" s="3">
        <v>3</v>
      </c>
      <c r="B91" s="48" t="str">
        <v>Bàn trà</v>
      </c>
      <c r="C91" s="14"/>
      <c r="D91" s="16"/>
      <c r="E91" s="14"/>
      <c r="F91" s="14"/>
      <c r="G91" s="14"/>
      <c r="H91" s="6">
        <v>1</v>
      </c>
      <c r="I91" s="3" t="str">
        <v>Đã đặt</v>
      </c>
    </row>
    <row r="92">
      <c r="A92" s="1" t="str">
        <v>Đặt hàng chú Lương</v>
      </c>
    </row>
    <row r="93"/>
    <row r="94">
      <c r="A94" s="44" t="str">
        <v>STT</v>
      </c>
      <c r="B94" s="44" t="str">
        <v>TÊN SẢN PHẨM</v>
      </c>
      <c r="C94" s="44" t="str">
        <v>Số Lượng</v>
      </c>
      <c r="D94" s="44" t="str">
        <v>Hình ảnh</v>
      </c>
      <c r="E94" s="45" t="str">
        <v>Mã màu</v>
      </c>
      <c r="F94" s="45" t="str">
        <v>Chốt màu</v>
      </c>
      <c r="G94" s="45" t="str">
        <v>Đơn giá</v>
      </c>
      <c r="H94" s="46" t="str">
        <v>Thành tiền</v>
      </c>
      <c r="I94" s="47"/>
      <c r="J94" s="47"/>
    </row>
    <row r="95">
      <c r="A95" s="44"/>
      <c r="B95" s="44"/>
      <c r="C95" s="44"/>
      <c r="D95" s="44"/>
      <c r="E95" s="45"/>
      <c r="F95" s="45"/>
      <c r="G95" s="45"/>
      <c r="H95" s="46"/>
      <c r="I95" s="47"/>
      <c r="J95" s="47"/>
    </row>
    <row r="96">
      <c r="A96" s="42"/>
      <c r="B96" s="42"/>
      <c r="C96" s="42"/>
      <c r="D96" s="42"/>
      <c r="E96" s="43"/>
      <c r="F96" s="43"/>
      <c r="G96" s="43"/>
      <c r="H96" s="43">
        <f>SUM(H98:H109)</f>
      </c>
      <c r="I96" s="43"/>
      <c r="J96" s="14"/>
    </row>
    <row customHeight="true" ht="83.25" r="97">
      <c r="A97" s="11">
        <v>1</v>
      </c>
      <c r="B97" s="8" t="str" xml:space="preserve">
        <v>Giường phòng Ngủ Master </v>
      </c>
      <c r="C97" s="7">
        <v>1</v>
      </c>
      <c r="D97" s="9"/>
      <c r="E97" s="10">
        <v>1201</v>
      </c>
      <c r="F97" s="15" t="str" xml:space="preserve">
        <v>Màu chưa chốt </v>
      </c>
      <c r="G97" s="10">
        <v>26600000</v>
      </c>
      <c r="H97" s="10"/>
      <c r="I97" s="14"/>
      <c r="J97" s="3" t="str">
        <v>Đã đặt</v>
      </c>
      <c r="L97" s="7" t="str">
        <v>Cái</v>
      </c>
    </row>
    <row customHeight="true" ht="134.49860724233983" r="98">
      <c r="A98" s="11">
        <v>2</v>
      </c>
      <c r="B98" s="8" t="str" xml:space="preserve">
        <v>Giường phòng Ngủ con trai </v>
      </c>
      <c r="C98" s="7">
        <v>1</v>
      </c>
      <c r="D98" s="9"/>
      <c r="E98" s="10"/>
      <c r="F98" s="10" t="str" xml:space="preserve">
        <v>Màu chưa chốt </v>
      </c>
      <c r="G98" s="10">
        <v>26600000</v>
      </c>
      <c r="H98" s="10">
        <f>G98*C98</f>
      </c>
      <c r="I98" s="10" t="str">
        <v>Hết hàng k hông SX</v>
      </c>
      <c r="J98" s="3" t="str">
        <v>Cần đặt</v>
      </c>
      <c r="L98" s="7" t="str">
        <v>Cái</v>
      </c>
    </row>
    <row customHeight="true" ht="148" r="99">
      <c r="A99" s="11">
        <v>3</v>
      </c>
      <c r="B99" s="8" t="str">
        <v>Phòng Ngủ Con Gái</v>
      </c>
      <c r="C99" s="7">
        <v>1</v>
      </c>
      <c r="D99" s="9"/>
      <c r="E99" s="91">
        <v>1208</v>
      </c>
      <c r="F99" s="92"/>
      <c r="G99" s="10">
        <v>22500000</v>
      </c>
      <c r="H99" s="10">
        <f>G99*C99</f>
      </c>
      <c r="I99" s="10"/>
      <c r="J99" s="3" t="str">
        <v>Đã đặt</v>
      </c>
      <c r="L99" s="93" t="str">
        <v>Bộ</v>
      </c>
    </row>
    <row customHeight="true" ht="93.04665629860031" r="100">
      <c r="A100" s="11">
        <v>4</v>
      </c>
      <c r="B100" s="28" t="str">
        <v>Bàn ăn</v>
      </c>
      <c r="C100" s="11">
        <v>1</v>
      </c>
      <c r="D100" s="26"/>
      <c r="E100" s="25"/>
      <c r="F100" s="25"/>
      <c r="G100" s="25">
        <v>32000000</v>
      </c>
      <c r="H100" s="10">
        <f>G100*C100</f>
      </c>
      <c r="I100" s="10"/>
      <c r="J100" s="3" t="str">
        <v>Đã đặt</v>
      </c>
      <c r="L100" s="11" t="str">
        <v>Bộ</v>
      </c>
    </row>
    <row customHeight="true" ht="53.85290322580645" r="101">
      <c r="A101" s="11">
        <v>5</v>
      </c>
      <c r="B101" s="26" t="str">
        <v>Ghế bàn ăn</v>
      </c>
      <c r="C101" s="11">
        <v>5</v>
      </c>
      <c r="D101" s="26"/>
      <c r="E101" s="25"/>
      <c r="F101" s="25"/>
      <c r="G101" s="25">
        <v>3300000</v>
      </c>
      <c r="H101" s="10">
        <f>G101*C101</f>
      </c>
      <c r="I101" s="10"/>
      <c r="J101" s="3" t="str">
        <v>Đã đặt</v>
      </c>
      <c r="L101" s="11" t="str">
        <v>Chiếc</v>
      </c>
    </row>
    <row customHeight="true" ht="148" r="102">
      <c r="A102" s="11">
        <v>6</v>
      </c>
      <c r="B102" s="28" t="str">
        <v>Sofa phòng khách</v>
      </c>
      <c r="C102" s="11">
        <v>1</v>
      </c>
      <c r="D102" s="26"/>
      <c r="E102" s="25"/>
      <c r="F102" s="25"/>
      <c r="G102" s="25">
        <v>69000000</v>
      </c>
      <c r="H102" s="10">
        <f>G102*C102</f>
      </c>
      <c r="I102" s="10" t="str">
        <v>Chưa chọn mẫu</v>
      </c>
      <c r="J102" s="3" t="str">
        <v>Đã đặt</v>
      </c>
      <c r="L102" s="11" t="str">
        <v>Bộ</v>
      </c>
    </row>
    <row customHeight="true" ht="124" r="103">
      <c r="A103" s="11">
        <v>7</v>
      </c>
      <c r="B103" s="28" t="str">
        <v>Thảm phòng khách</v>
      </c>
      <c r="C103" s="11">
        <v>1</v>
      </c>
      <c r="D103" s="26"/>
      <c r="E103" s="25"/>
      <c r="F103" s="25"/>
      <c r="G103" s="25"/>
      <c r="H103" s="10"/>
      <c r="I103" s="10"/>
      <c r="J103" s="3" t="str">
        <v>Cần đặt</v>
      </c>
      <c r="L103" s="11"/>
    </row>
    <row customHeight="true" ht="124" r="104">
      <c r="A104" s="11">
        <v>8</v>
      </c>
      <c r="B104" s="28" t="str">
        <v>Tranh phòng khách</v>
      </c>
      <c r="C104" s="11">
        <v>1</v>
      </c>
      <c r="D104" s="26"/>
      <c r="E104" s="25"/>
      <c r="F104" s="25"/>
      <c r="G104" s="25"/>
      <c r="H104" s="10"/>
      <c r="I104" s="10"/>
      <c r="J104" s="3"/>
      <c r="L104" s="11"/>
    </row>
    <row customHeight="true" ht="124" r="105">
      <c r="A105" s="11">
        <v>9</v>
      </c>
      <c r="B105" s="28" t="str">
        <v>Tivi có chân</v>
      </c>
      <c r="C105" s="11">
        <v>1</v>
      </c>
      <c r="D105" s="26"/>
      <c r="E105" s="25"/>
      <c r="F105" s="25"/>
      <c r="G105" s="25"/>
      <c r="H105" s="10"/>
      <c r="I105" s="10"/>
      <c r="J105" s="3" t="str">
        <v>Cần đặt</v>
      </c>
      <c r="L105" s="11"/>
    </row>
    <row customHeight="true" ht="95.82051282051282" r="106">
      <c r="A106" s="11">
        <v>10</v>
      </c>
      <c r="B106" s="26" t="str">
        <v>Bàn Trà</v>
      </c>
      <c r="C106" s="11">
        <v>1</v>
      </c>
      <c r="D106" s="26"/>
      <c r="E106" s="25"/>
      <c r="F106" s="25"/>
      <c r="G106" s="25">
        <v>14000000</v>
      </c>
      <c r="H106" s="10"/>
      <c r="I106" s="10" t="str">
        <v>Chưa chọn mẫu</v>
      </c>
      <c r="J106" s="3" t="str">
        <v>Đã đặt</v>
      </c>
      <c r="L106" s="11" t="str">
        <v>Bộ</v>
      </c>
    </row>
    <row customHeight="true" ht="148" r="107">
      <c r="A107" s="11">
        <v>11</v>
      </c>
      <c r="B107" s="26" t="str">
        <v>Đèn decor</v>
      </c>
      <c r="C107" s="11">
        <v>1</v>
      </c>
      <c r="D107" s="26"/>
      <c r="E107" s="25"/>
      <c r="F107" s="25"/>
      <c r="G107" s="25"/>
      <c r="H107" s="10"/>
      <c r="I107" s="10"/>
      <c r="J107" s="5" t="str">
        <v>Đã đặt</v>
      </c>
      <c r="L107" s="11"/>
    </row>
    <row customHeight="true" ht="118.4" r="108">
      <c r="A108" s="11">
        <v>12</v>
      </c>
      <c r="B108" s="26" t="str">
        <v>Ghế thư giãn</v>
      </c>
      <c r="C108" s="11">
        <v>1</v>
      </c>
      <c r="D108" s="26"/>
      <c r="E108" s="25"/>
      <c r="F108" s="25"/>
      <c r="G108" s="25">
        <v>8900000</v>
      </c>
      <c r="H108" s="10">
        <f>G108*C108</f>
      </c>
      <c r="I108" s="10" t="str">
        <v>Theo Concept</v>
      </c>
      <c r="J108" s="3" t="str">
        <v>Đã đặt</v>
      </c>
      <c r="L108" s="20" t="str">
        <v>Bộ</v>
      </c>
    </row>
    <row customHeight="true" ht="87.76744186046511" r="109">
      <c r="A109" s="11">
        <v>13</v>
      </c>
      <c r="B109" s="26" t="str">
        <v>Đèn bàn ăn</v>
      </c>
      <c r="C109" s="11">
        <v>1</v>
      </c>
      <c r="D109" s="26"/>
      <c r="E109" s="25"/>
      <c r="F109" s="25"/>
      <c r="G109" s="25">
        <v>18000000</v>
      </c>
      <c r="H109" s="10">
        <v>18000000</v>
      </c>
      <c r="I109" s="10"/>
      <c r="J109" s="3" t="str">
        <v>Cần đặt</v>
      </c>
      <c r="L109" s="11" t="str">
        <v>Cái</v>
      </c>
    </row>
    <row customHeight="true" ht="86.33333333333333" r="110">
      <c r="A110" s="11">
        <v>14</v>
      </c>
      <c r="B110" s="22" t="str">
        <v>Đèn phòng khách</v>
      </c>
      <c r="C110" s="20">
        <v>1</v>
      </c>
      <c r="D110" s="23"/>
      <c r="E110" s="21"/>
      <c r="F110" s="21"/>
      <c r="G110" s="21"/>
      <c r="H110" s="24"/>
      <c r="I110" s="24"/>
      <c r="J110" s="19" t="str">
        <v>Cần đặt</v>
      </c>
      <c r="L110" s="11" t="str">
        <v>Cái</v>
      </c>
    </row>
    <row customHeight="true" ht="108.54243542435424" r="111">
      <c r="A111" s="11">
        <v>15</v>
      </c>
      <c r="B111" s="16" t="str">
        <v>Khóa cửa</v>
      </c>
      <c r="C111" s="16">
        <v>5</v>
      </c>
      <c r="D111" s="16"/>
      <c r="E111" s="16"/>
      <c r="F111" s="16"/>
      <c r="G111" s="16"/>
      <c r="H111" s="16"/>
      <c r="I111" s="16"/>
      <c r="J111" s="19" t="str">
        <v>Đã nhận</v>
      </c>
      <c r="K111" s="16"/>
      <c r="L111" s="11" t="str">
        <v>Cái</v>
      </c>
    </row>
    <row r="112">
      <c r="A112" s="11">
        <v>16</v>
      </c>
      <c r="B112" s="16" t="str">
        <v>Mặt bàn đá Lavabo</v>
      </c>
      <c r="C112" s="16">
        <v>3</v>
      </c>
      <c r="D112" s="16"/>
      <c r="E112" s="16"/>
      <c r="F112" s="16"/>
      <c r="G112" s="16"/>
      <c r="H112" s="16"/>
      <c r="I112" s="17"/>
      <c r="J112" s="3" t="str">
        <v>Cần đặt</v>
      </c>
      <c r="K112" s="18" t="str">
        <v>Vicostone</v>
      </c>
    </row>
    <row customHeight="true" ht="123.94170403587444" r="113">
      <c r="A113" s="11">
        <v>17</v>
      </c>
      <c r="B113" s="2" t="str">
        <v>Ghế trang điểm phòng Master</v>
      </c>
      <c r="C113" s="16"/>
      <c r="D113" s="16"/>
      <c r="E113" s="16"/>
      <c r="F113" s="16"/>
      <c r="G113" s="16"/>
      <c r="H113" s="16"/>
      <c r="I113" s="17"/>
      <c r="J113" s="3" t="str">
        <v>Cần đặt</v>
      </c>
      <c r="K113" s="18"/>
      <c r="L113" s="11" t="str">
        <v>Cái</v>
      </c>
    </row>
    <row customHeight="true" ht="111.71612903225807" r="114">
      <c r="A114" s="11">
        <v>18</v>
      </c>
      <c r="B114" s="16" t="str">
        <v>Đèn ngủ phòng Master</v>
      </c>
      <c r="C114" s="16"/>
      <c r="D114" s="16"/>
      <c r="E114" s="16"/>
      <c r="F114" s="16"/>
      <c r="G114" s="16"/>
      <c r="H114" s="16"/>
      <c r="I114" s="17"/>
      <c r="J114" s="3" t="str">
        <v>Cần đặt</v>
      </c>
      <c r="K114" s="18"/>
      <c r="L114" s="11" t="str">
        <v>Cái</v>
      </c>
    </row>
    <row customHeight="true" ht="116" r="115">
      <c r="A115" s="11">
        <v>19</v>
      </c>
      <c r="B115" s="2" t="str">
        <v>Tab đầu giường phòng Master</v>
      </c>
      <c r="C115" s="16"/>
      <c r="D115" s="16"/>
      <c r="E115" s="16"/>
      <c r="F115" s="16"/>
      <c r="G115" s="16"/>
      <c r="H115" s="16"/>
      <c r="I115" s="17"/>
      <c r="J115" s="3" t="str">
        <v>Cần đặt</v>
      </c>
      <c r="K115" s="18"/>
      <c r="L115" s="11" t="str">
        <v>Cái</v>
      </c>
    </row>
    <row customHeight="true" ht="97.96190476190476" r="116">
      <c r="A116" s="11">
        <v>20</v>
      </c>
      <c r="B116" s="16" t="str">
        <v>Ghế làm việc phòng Master</v>
      </c>
      <c r="C116" s="16"/>
      <c r="D116" s="16"/>
      <c r="E116" s="16"/>
      <c r="F116" s="16"/>
      <c r="G116" s="16"/>
      <c r="H116" s="16"/>
      <c r="I116" s="17"/>
      <c r="J116" s="3" t="str">
        <v>Cần đặt</v>
      </c>
      <c r="K116" s="18"/>
      <c r="L116" s="11" t="str">
        <v>Cái</v>
      </c>
    </row>
    <row customHeight="true" ht="177" r="117">
      <c r="A117" s="11">
        <v>21</v>
      </c>
      <c r="B117" s="16" t="str">
        <v>Đèn làm việc phòng Master</v>
      </c>
      <c r="C117" s="16"/>
      <c r="D117" s="16"/>
      <c r="E117" s="16"/>
      <c r="F117" s="16"/>
      <c r="G117" s="16"/>
      <c r="H117" s="16"/>
      <c r="I117" s="17"/>
      <c r="J117" s="3" t="str">
        <v>Cần đặt</v>
      </c>
      <c r="K117" s="18"/>
      <c r="L117" s="11" t="str">
        <v>Cái</v>
      </c>
    </row>
    <row customHeight="true" ht="177" r="118">
      <c r="A118" s="11">
        <v>22</v>
      </c>
      <c r="B118" s="16" t="str">
        <v>Tranh phòng ngủ Master</v>
      </c>
      <c r="C118" s="16"/>
      <c r="D118" s="16"/>
      <c r="E118" s="16"/>
      <c r="F118" s="16"/>
      <c r="G118" s="16"/>
      <c r="H118" s="16"/>
      <c r="I118" s="17"/>
      <c r="J118" s="3" t="str">
        <v>Cần đặt</v>
      </c>
      <c r="K118" s="18"/>
      <c r="L118" s="11" t="str">
        <v>Cái</v>
      </c>
    </row>
    <row customHeight="true" ht="177" r="119">
      <c r="A119" s="11">
        <v>23</v>
      </c>
      <c r="B119" s="16" t="str">
        <v>Thảm phòng ngủ Master</v>
      </c>
      <c r="C119" s="16"/>
      <c r="D119" s="16"/>
      <c r="E119" s="16"/>
      <c r="F119" s="16"/>
      <c r="G119" s="16"/>
      <c r="H119" s="16"/>
      <c r="I119" s="17"/>
      <c r="J119" s="3" t="str">
        <v>Cần đặt</v>
      </c>
      <c r="K119" s="18"/>
      <c r="L119" s="11" t="str">
        <v>Cái</v>
      </c>
    </row>
    <row customHeight="true" ht="138.75" r="120">
      <c r="A120" s="11">
        <v>24</v>
      </c>
      <c r="B120" s="16" t="str">
        <v>Ghế thư giãn phòng Master</v>
      </c>
      <c r="C120" s="16"/>
      <c r="D120" s="16"/>
      <c r="E120" s="16"/>
      <c r="F120" s="16"/>
      <c r="G120" s="16"/>
      <c r="H120" s="16"/>
      <c r="I120" s="17"/>
      <c r="J120" s="3" t="str">
        <v>Cần đặt</v>
      </c>
      <c r="K120" s="18"/>
      <c r="L120" s="11" t="str">
        <v>Cái</v>
      </c>
    </row>
    <row customHeight="true" ht="248" r="121">
      <c r="A121" s="11">
        <v>25</v>
      </c>
      <c r="B121" s="16" t="str">
        <v>Tranh khu vực đọc sách</v>
      </c>
      <c r="C121" s="16"/>
      <c r="D121" s="16"/>
      <c r="E121" s="16"/>
      <c r="F121" s="16"/>
      <c r="G121" s="16"/>
      <c r="H121" s="16"/>
      <c r="I121" s="17"/>
      <c r="J121" s="3" t="str">
        <v>Cần đặt</v>
      </c>
      <c r="K121" s="18"/>
      <c r="L121" s="11" t="str">
        <v>Cái</v>
      </c>
    </row>
    <row customHeight="true" ht="138.75" r="122">
      <c r="A122" s="11">
        <v>26</v>
      </c>
      <c r="B122" s="16" t="str">
        <v>Bàn thư giãn phòng Master</v>
      </c>
      <c r="C122" s="16"/>
      <c r="D122" s="16"/>
      <c r="E122" s="16"/>
      <c r="F122" s="16"/>
      <c r="G122" s="16"/>
      <c r="H122" s="16"/>
      <c r="I122" s="17"/>
      <c r="J122" s="3" t="str">
        <v>Cần đặt</v>
      </c>
      <c r="K122" s="18"/>
      <c r="L122" s="11" t="str">
        <v>Cái</v>
      </c>
    </row>
    <row customHeight="true" ht="248" r="123">
      <c r="A123" s="11">
        <v>27</v>
      </c>
      <c r="B123" s="16" t="str">
        <v>Đèn Decor phòng Master</v>
      </c>
      <c r="C123" s="16"/>
      <c r="D123" s="16"/>
      <c r="E123" s="16"/>
      <c r="F123" s="16"/>
      <c r="G123" s="16"/>
      <c r="H123" s="16"/>
      <c r="I123" s="17"/>
      <c r="J123" s="3" t="str">
        <v>Cần đặt</v>
      </c>
      <c r="K123" s="18"/>
      <c r="L123" s="11" t="str">
        <v>Cái</v>
      </c>
    </row>
    <row customHeight="true" ht="131.8125" r="124">
      <c r="A124" s="11">
        <v>28</v>
      </c>
      <c r="B124" s="16" t="str">
        <v>Đèn ngủ phòng con gái</v>
      </c>
      <c r="C124" s="16"/>
      <c r="D124" s="16"/>
      <c r="E124" s="16"/>
      <c r="F124" s="16"/>
      <c r="G124" s="16"/>
      <c r="H124" s="16"/>
      <c r="I124" s="17"/>
      <c r="J124" s="3" t="str">
        <v>Cần đặt</v>
      </c>
      <c r="K124" s="18"/>
      <c r="L124" s="11" t="str">
        <v>Cái</v>
      </c>
    </row>
    <row customHeight="true" ht="83.25" r="125">
      <c r="A125" s="11">
        <v>29</v>
      </c>
      <c r="B125" s="16" t="str">
        <v>Thảm phòng ngủ con gái</v>
      </c>
      <c r="C125" s="16"/>
      <c r="D125" s="16"/>
      <c r="E125" s="16"/>
      <c r="F125" s="16"/>
      <c r="G125" s="16"/>
      <c r="H125" s="16"/>
      <c r="I125" s="17"/>
      <c r="J125" s="3" t="str">
        <v>Cần đặt</v>
      </c>
      <c r="K125" s="18"/>
      <c r="L125" s="11" t="str">
        <v>Cái</v>
      </c>
    </row>
    <row customHeight="true" ht="219" r="126">
      <c r="A126" s="11">
        <v>30</v>
      </c>
      <c r="B126" s="16" t="str">
        <v>Ghế làm việc phòng con gái</v>
      </c>
      <c r="C126" s="16"/>
      <c r="D126" s="16"/>
      <c r="E126" s="16"/>
      <c r="F126" s="16"/>
      <c r="G126" s="16"/>
      <c r="H126" s="16"/>
      <c r="I126" s="17"/>
      <c r="J126" s="3" t="str">
        <v>Cần đặt</v>
      </c>
      <c r="K126" s="18"/>
      <c r="L126" s="11" t="str">
        <v>Cái</v>
      </c>
    </row>
    <row customHeight="true" ht="219" r="127">
      <c r="A127" s="11">
        <v>31</v>
      </c>
      <c r="B127" s="16" t="str">
        <v>Đèn học phòng con gái</v>
      </c>
      <c r="C127" s="16"/>
      <c r="D127" s="16"/>
      <c r="E127" s="16"/>
      <c r="F127" s="16"/>
      <c r="G127" s="16"/>
      <c r="H127" s="16"/>
      <c r="I127" s="17"/>
      <c r="J127" s="3" t="str">
        <v>Cần đặt</v>
      </c>
      <c r="K127" s="18"/>
      <c r="L127" s="11" t="str">
        <v>Cái</v>
      </c>
    </row>
    <row customHeight="true" ht="172.49295774647888" r="128">
      <c r="A128" s="11">
        <v>32</v>
      </c>
      <c r="B128" s="16" t="str">
        <v>Đèn ngủ phòng con trai</v>
      </c>
      <c r="C128" s="16"/>
      <c r="D128" s="16"/>
      <c r="E128" s="16"/>
      <c r="F128" s="16"/>
      <c r="G128" s="16"/>
      <c r="H128" s="16"/>
      <c r="I128" s="17"/>
      <c r="J128" s="3" t="str">
        <v>Cần đặt</v>
      </c>
      <c r="K128" s="18"/>
      <c r="L128" s="11" t="str">
        <v>Cái</v>
      </c>
    </row>
    <row customHeight="true" ht="83.25" r="129">
      <c r="A129" s="11">
        <v>33</v>
      </c>
      <c r="B129" s="16" t="str">
        <v>Thảm phòng ngủ con trai</v>
      </c>
      <c r="C129" s="16"/>
      <c r="D129" s="16"/>
      <c r="E129" s="16"/>
      <c r="F129" s="16"/>
      <c r="G129" s="16"/>
      <c r="H129" s="16"/>
      <c r="I129" s="17"/>
      <c r="J129" s="3" t="str">
        <v>Cần đặt</v>
      </c>
      <c r="K129" s="18"/>
      <c r="L129" s="11" t="str">
        <v>Cái</v>
      </c>
    </row>
    <row customHeight="true" ht="167.1768292682927" r="130">
      <c r="A130" s="11">
        <v>34</v>
      </c>
      <c r="B130" s="16" t="str">
        <v>Đèn học phòng con trai</v>
      </c>
      <c r="C130" s="16"/>
      <c r="D130" s="16"/>
      <c r="E130" s="16"/>
      <c r="F130" s="16"/>
      <c r="G130" s="16"/>
      <c r="H130" s="16"/>
      <c r="I130" s="17"/>
      <c r="J130" s="3" t="str">
        <v>Cần đặt</v>
      </c>
      <c r="K130" s="18"/>
      <c r="L130" s="11" t="str">
        <v>Cái</v>
      </c>
    </row>
    <row customHeight="true" ht="179" r="131">
      <c r="A131" s="11">
        <v>35</v>
      </c>
      <c r="B131" s="16" t="str">
        <v>Ghế học phòng con trai</v>
      </c>
      <c r="C131" s="16"/>
      <c r="E131" s="16"/>
      <c r="F131" s="16"/>
      <c r="G131" s="16"/>
      <c r="H131" s="16"/>
      <c r="I131" s="17"/>
      <c r="J131" s="3" t="str">
        <v>Cần đặt</v>
      </c>
      <c r="K131" s="18"/>
      <c r="L131" s="11" t="str">
        <v>Cái</v>
      </c>
    </row>
    <row customHeight="true" ht="179" r="132">
      <c r="A132" s="11">
        <v>36</v>
      </c>
      <c r="B132" s="2" t="str">
        <v>Rèm phòng con trai (Rèm cầu vồng)</v>
      </c>
      <c r="C132" s="16"/>
      <c r="D132" s="16"/>
      <c r="E132" s="16"/>
      <c r="F132" s="16"/>
      <c r="G132" s="16"/>
      <c r="H132" s="16"/>
      <c r="I132" s="17"/>
      <c r="J132" s="3" t="str">
        <v>Cần đặt</v>
      </c>
      <c r="K132" s="18"/>
      <c r="L132" s="11" t="str">
        <v>Bộ</v>
      </c>
    </row>
    <row customHeight="true" ht="179" r="133">
      <c r="A133" s="11">
        <v>37</v>
      </c>
      <c r="B133" s="2" t="str">
        <v>Rèm phòng con trai (rèm 2 lớp)</v>
      </c>
      <c r="C133" s="16"/>
      <c r="D133" s="16"/>
      <c r="E133" s="16"/>
      <c r="F133" s="16"/>
      <c r="G133" s="16"/>
      <c r="H133" s="16"/>
      <c r="I133" s="17"/>
      <c r="J133" s="3" t="str">
        <v>Cần đặt</v>
      </c>
      <c r="K133" s="18"/>
      <c r="L133" s="11" t="str">
        <v>Bộ</v>
      </c>
    </row>
    <row customHeight="true" ht="179" r="134">
      <c r="A134" s="11">
        <v>38</v>
      </c>
      <c r="B134" s="2" t="str">
        <v>Rèm phòng ngủ Master (rèm 2 lớp )</v>
      </c>
      <c r="C134" s="16"/>
      <c r="D134" s="16"/>
      <c r="E134" s="16"/>
      <c r="F134" s="16"/>
      <c r="G134" s="16"/>
      <c r="H134" s="16"/>
      <c r="I134" s="17"/>
      <c r="J134" s="3" t="str">
        <v>Cần đặt</v>
      </c>
      <c r="K134" s="18"/>
      <c r="L134" s="11" t="str">
        <v>Bộ</v>
      </c>
    </row>
    <row customHeight="true" ht="179" r="135">
      <c r="A135" s="11">
        <v>39</v>
      </c>
      <c r="B135" s="2" t="str" xml:space="preserve">
        <v>Rèm phòng con gái (Rèm 2 lớp) </v>
      </c>
      <c r="C135" s="16"/>
      <c r="D135" s="16"/>
      <c r="E135" s="16"/>
      <c r="F135" s="16"/>
      <c r="G135" s="16"/>
      <c r="H135" s="16"/>
      <c r="I135" s="17"/>
      <c r="J135" s="3" t="str">
        <v>Cần đặt</v>
      </c>
      <c r="K135" s="18"/>
      <c r="L135" s="11" t="str">
        <v>Bộ</v>
      </c>
    </row>
    <row customHeight="true" ht="179" r="136">
      <c r="A136" s="11">
        <v>40</v>
      </c>
      <c r="B136" s="2" t="str">
        <v>Rèm phòng con gái (rèm cầu vồng)</v>
      </c>
      <c r="C136" s="16"/>
      <c r="D136" s="16"/>
      <c r="E136" s="16"/>
      <c r="F136" s="16"/>
      <c r="G136" s="16"/>
      <c r="H136" s="16"/>
      <c r="I136" s="17"/>
      <c r="J136" s="3" t="str">
        <v>Cần đặt</v>
      </c>
      <c r="K136" s="18"/>
      <c r="L136" s="11" t="str">
        <v>Bộ</v>
      </c>
    </row>
    <row r="137">
      <c r="A137" s="12"/>
    </row>
    <row r="138">
      <c r="A138" s="12"/>
    </row>
    <row r="139">
      <c r="A139" s="12"/>
    </row>
    <row r="140">
      <c r="A140" s="12"/>
    </row>
    <row r="141">
      <c r="A141" s="12"/>
    </row>
    <row r="142">
      <c r="A142" s="12"/>
    </row>
    <row r="143">
      <c r="A143" s="12"/>
    </row>
    <row r="144">
      <c r="A144" s="12"/>
    </row>
    <row r="145">
      <c r="A145" s="12"/>
    </row>
    <row r="146">
      <c r="A146" s="12"/>
    </row>
    <row r="147">
      <c r="A147" s="12"/>
    </row>
    <row r="148">
      <c r="A148" s="12"/>
    </row>
    <row r="149">
      <c r="A149" s="12"/>
    </row>
    <row r="150">
      <c r="A150" s="12"/>
    </row>
    <row r="151">
      <c r="A151" s="12"/>
    </row>
    <row r="152">
      <c r="A152" s="12"/>
    </row>
    <row r="153">
      <c r="A153" s="12"/>
    </row>
    <row r="154">
      <c r="A154" s="12"/>
    </row>
    <row r="155">
      <c r="A155" s="12"/>
    </row>
    <row r="156">
      <c r="A156" s="12"/>
    </row>
    <row r="157">
      <c r="A157" s="12"/>
    </row>
    <row r="158">
      <c r="A158" s="12"/>
    </row>
    <row r="159">
      <c r="A159" s="12"/>
    </row>
    <row r="160">
      <c r="A160" s="12"/>
    </row>
    <row r="161">
      <c r="A161" s="12"/>
    </row>
    <row r="162">
      <c r="A162" s="12"/>
    </row>
    <row r="163">
      <c r="A163" s="12"/>
    </row>
    <row r="164">
      <c r="A164" s="12"/>
    </row>
    <row r="165">
      <c r="A165" s="12"/>
    </row>
    <row r="166">
      <c r="A166" s="12"/>
    </row>
    <row r="167">
      <c r="A167" s="12"/>
    </row>
    <row r="168">
      <c r="A168" s="12"/>
    </row>
    <row r="169">
      <c r="A169" s="12"/>
    </row>
    <row r="170">
      <c r="A170" s="12"/>
    </row>
    <row r="171">
      <c r="A171" s="12"/>
    </row>
    <row r="172">
      <c r="A172" s="12"/>
    </row>
    <row r="173">
      <c r="A173" s="12"/>
    </row>
    <row r="174">
      <c r="A174" s="12"/>
    </row>
    <row r="175">
      <c r="A175" s="12"/>
    </row>
    <row r="176">
      <c r="A176" s="12"/>
    </row>
    <row r="177">
      <c r="A177" s="12"/>
    </row>
    <row r="178">
      <c r="A178" s="12"/>
    </row>
    <row r="179">
      <c r="A179" s="12"/>
    </row>
    <row r="180">
      <c r="A180" s="12"/>
    </row>
    <row r="181">
      <c r="A181" s="12"/>
    </row>
    <row r="182">
      <c r="A182" s="12"/>
    </row>
    <row r="183">
      <c r="A183" s="12"/>
    </row>
    <row r="184">
      <c r="A184" s="12"/>
    </row>
    <row r="185">
      <c r="A185" s="12"/>
    </row>
    <row r="186">
      <c r="A186" s="12"/>
    </row>
    <row r="187">
      <c r="A187" s="12"/>
    </row>
    <row r="188">
      <c r="A188" s="12"/>
    </row>
    <row r="189">
      <c r="A189" s="12"/>
    </row>
    <row r="190">
      <c r="A190" s="12"/>
    </row>
    <row r="191">
      <c r="A191" s="12"/>
    </row>
    <row r="192">
      <c r="A192" s="12"/>
    </row>
    <row r="193">
      <c r="A193" s="12"/>
    </row>
    <row r="194">
      <c r="A194" s="12"/>
    </row>
    <row r="195">
      <c r="A195" s="12"/>
    </row>
    <row r="196">
      <c r="A196" s="12"/>
    </row>
    <row r="197">
      <c r="A197" s="12"/>
    </row>
    <row r="198">
      <c r="A198" s="12"/>
    </row>
    <row r="199">
      <c r="A199" s="12"/>
    </row>
    <row r="200">
      <c r="A200" s="12"/>
    </row>
    <row r="201">
      <c r="A201" s="12"/>
    </row>
    <row r="202">
      <c r="A202" s="12"/>
    </row>
    <row r="203">
      <c r="A203" s="12"/>
    </row>
    <row r="204">
      <c r="A204" s="12"/>
    </row>
    <row r="205">
      <c r="A205" s="12"/>
    </row>
    <row r="206">
      <c r="A206" s="12"/>
    </row>
    <row r="207">
      <c r="A207" s="12"/>
    </row>
    <row r="208">
      <c r="A208" s="12"/>
    </row>
    <row r="209">
      <c r="A209" s="12"/>
    </row>
    <row r="210">
      <c r="A210" s="12"/>
    </row>
    <row r="211">
      <c r="A211" s="12"/>
    </row>
    <row r="212">
      <c r="A212" s="12"/>
    </row>
    <row r="213">
      <c r="A213" s="12"/>
    </row>
    <row r="214">
      <c r="A214" s="12"/>
    </row>
    <row r="215">
      <c r="A215" s="12"/>
    </row>
    <row r="216">
      <c r="A216" s="12"/>
    </row>
    <row r="217">
      <c r="A217" s="12"/>
    </row>
    <row r="218">
      <c r="A218" s="12"/>
    </row>
    <row r="219">
      <c r="A219" s="12"/>
    </row>
    <row r="220">
      <c r="A220" s="12"/>
    </row>
    <row r="221">
      <c r="A221" s="12"/>
    </row>
    <row r="222">
      <c r="A222" s="12"/>
    </row>
    <row r="223">
      <c r="A223" s="12"/>
    </row>
    <row r="224">
      <c r="A224" s="12"/>
    </row>
    <row r="225">
      <c r="A225" s="12"/>
    </row>
    <row r="226">
      <c r="A226" s="12"/>
    </row>
    <row r="227">
      <c r="A227" s="12"/>
    </row>
    <row r="228">
      <c r="A228" s="12"/>
    </row>
    <row r="229">
      <c r="A229" s="12"/>
    </row>
    <row r="230">
      <c r="A230" s="12"/>
    </row>
    <row r="231">
      <c r="A231" s="12"/>
    </row>
    <row r="232">
      <c r="A232" s="12"/>
    </row>
    <row r="233">
      <c r="A233" s="12"/>
    </row>
    <row r="234">
      <c r="A234" s="12"/>
    </row>
    <row r="235">
      <c r="A235" s="12"/>
    </row>
    <row r="236">
      <c r="A236" s="12"/>
    </row>
    <row r="237">
      <c r="A237" s="12"/>
    </row>
    <row r="238">
      <c r="A238" s="12"/>
    </row>
    <row r="239">
      <c r="A239" s="12"/>
    </row>
    <row r="240">
      <c r="A240" s="12"/>
    </row>
    <row r="241">
      <c r="A241" s="12"/>
    </row>
    <row r="242">
      <c r="A242" s="12"/>
    </row>
    <row r="243">
      <c r="A243" s="12"/>
    </row>
    <row r="244">
      <c r="A244" s="12"/>
    </row>
    <row r="245">
      <c r="A245" s="12"/>
    </row>
    <row r="246">
      <c r="A246" s="12"/>
    </row>
    <row r="247">
      <c r="A247" s="12"/>
    </row>
    <row r="248">
      <c r="A248" s="12"/>
    </row>
    <row r="249">
      <c r="A249" s="12"/>
    </row>
    <row r="250">
      <c r="A250" s="12"/>
    </row>
    <row r="251">
      <c r="A251" s="12"/>
    </row>
    <row r="252">
      <c r="A252" s="12"/>
    </row>
    <row r="253">
      <c r="A253" s="12"/>
    </row>
    <row r="254">
      <c r="A254" s="12"/>
    </row>
    <row r="255">
      <c r="A255" s="12"/>
    </row>
    <row r="256">
      <c r="A256" s="12"/>
    </row>
    <row r="257">
      <c r="A257" s="12"/>
    </row>
    <row r="258">
      <c r="A258" s="12"/>
    </row>
    <row r="259">
      <c r="A259" s="12"/>
    </row>
    <row r="260">
      <c r="A260" s="12"/>
    </row>
    <row r="261">
      <c r="A261" s="12"/>
    </row>
  </sheetData>
  <mergeCells>
    <mergeCell ref="A48:I48"/>
    <mergeCell ref="A52:I52"/>
    <mergeCell ref="A61:I61"/>
    <mergeCell ref="A56:I56"/>
    <mergeCell ref="J94:J95"/>
    <mergeCell ref="F94:F95"/>
    <mergeCell ref="G94:G95"/>
    <mergeCell ref="H94:H95"/>
    <mergeCell ref="I94:I95"/>
    <mergeCell ref="E94:E95"/>
    <mergeCell ref="C94:C95"/>
    <mergeCell ref="A94:A95"/>
    <mergeCell ref="B94:B95"/>
    <mergeCell ref="D94:D95"/>
    <mergeCell ref="D89:D91"/>
    <mergeCell ref="A88:I88"/>
    <mergeCell ref="A74:I74"/>
    <mergeCell ref="D49:D51"/>
    <mergeCell ref="A41:I41"/>
    <mergeCell ref="A21:I21"/>
    <mergeCell ref="D1:D2"/>
    <mergeCell ref="A7:I7"/>
    <mergeCell ref="A3:I3"/>
    <mergeCell ref="I1:I2"/>
    <mergeCell ref="H1:H2"/>
    <mergeCell ref="E1:G1"/>
    <mergeCell ref="A1:A2"/>
    <mergeCell ref="B1:B2"/>
    <mergeCell ref="C1:C2"/>
    <mergeCell ref="D42:D43"/>
  </mergeCells>
  <dataValidations count="1">
    <dataValidation allowBlank="true" errorStyle="stop" showErrorMessage="true" sqref="I4:I6 I8:I20 I22:I40 I42:I47 I49:I51 I53:I55 I57:I60 I62:I73 I75:I87 I89:I91 J97:J136" type="list">
      <formula1>"Cần đặt,Đã đặt,Đã nhận"</formula1>
    </dataValidation>
  </dataValidations>
  <drawing r:id="rId1"/>
</worksheet>
</file>

<file path=xl/worksheets/sheet20.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18"/>
    <col collapsed="false" customWidth="true" hidden="false" max="3" min="3" style="0" width="34"/>
    <col collapsed="false" customWidth="true" hidden="false" max="4" min="4" style="0" width="9"/>
    <col collapsed="false" customWidth="true" hidden="false" max="5" min="5" style="0" width="10"/>
    <col collapsed="false" customWidth="true" hidden="false" max="6" min="6" style="0" width="15"/>
    <col collapsed="false" customWidth="true" hidden="false" max="7" min="7" style="0" width="16"/>
    <col collapsed="false" customWidth="true" hidden="false" max="8" min="8" style="0" width="24"/>
    <col collapsed="false" customWidth="true" hidden="false" max="9" min="9" style="0" width="15"/>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s>
  <sheetData>
    <row customHeight="true" ht="31" r="1">
      <c r="A1" s="192" t="str" xml:space="preserve">
        <v>    </v>
      </c>
      <c r="B1" s="192"/>
      <c r="C1" s="192"/>
      <c r="D1" s="192"/>
      <c r="E1" s="192"/>
      <c r="F1" s="192"/>
      <c r="G1" s="192"/>
      <c r="H1" s="192"/>
      <c r="I1" s="95"/>
      <c r="J1" s="95"/>
      <c r="K1" s="95"/>
      <c r="L1" s="95"/>
      <c r="M1" s="95"/>
      <c r="N1" s="95"/>
      <c r="O1" s="95"/>
      <c r="P1" s="95"/>
      <c r="Q1" s="95"/>
      <c r="R1" s="95"/>
      <c r="S1" s="95"/>
      <c r="T1" s="95"/>
    </row>
    <row customHeight="true" ht="31" r="2">
      <c r="A2" s="124" t="str">
        <v>Tên khách hàng: Gia Đình Chú Lương</v>
      </c>
      <c r="B2" s="124"/>
      <c r="C2" s="124"/>
      <c r="D2" s="124"/>
      <c r="E2" s="124"/>
      <c r="F2" s="124"/>
      <c r="G2" s="124"/>
      <c r="H2" s="124"/>
      <c r="I2" s="95"/>
      <c r="J2" s="95"/>
      <c r="K2" s="95"/>
      <c r="L2" s="95"/>
      <c r="M2" s="95"/>
      <c r="N2" s="95"/>
      <c r="O2" s="95"/>
      <c r="P2" s="95"/>
      <c r="Q2" s="95"/>
      <c r="R2" s="95"/>
      <c r="S2" s="95"/>
      <c r="T2" s="95"/>
    </row>
    <row customHeight="true" ht="31" r="3">
      <c r="A3" s="124" t="str">
        <v>Tên công trình: LKS</v>
      </c>
      <c r="B3" s="124"/>
      <c r="C3" s="124"/>
      <c r="D3" s="124"/>
      <c r="E3" s="124"/>
      <c r="F3" s="124"/>
      <c r="G3" s="124"/>
      <c r="H3" s="124"/>
      <c r="I3" s="95"/>
      <c r="J3" s="95"/>
      <c r="K3" s="95"/>
      <c r="L3" s="95"/>
      <c r="M3" s="95"/>
      <c r="N3" s="95"/>
      <c r="O3" s="95"/>
      <c r="P3" s="95"/>
      <c r="Q3" s="95"/>
      <c r="R3" s="95"/>
      <c r="S3" s="95"/>
      <c r="T3" s="95"/>
    </row>
    <row customHeight="true" ht="31" r="4">
      <c r="A4" s="124" t="str">
        <v>Hạng mục: Đá ốp lát - Bổ sung Tam cấp ngoài nhà</v>
      </c>
      <c r="B4" s="124"/>
      <c r="C4" s="124"/>
      <c r="D4" s="124"/>
      <c r="E4" s="124"/>
      <c r="F4" s="124"/>
      <c r="G4" s="124"/>
      <c r="H4" s="124"/>
      <c r="I4" s="95"/>
      <c r="J4" s="95"/>
      <c r="K4" s="95"/>
      <c r="L4" s="95"/>
      <c r="M4" s="95"/>
      <c r="N4" s="95"/>
      <c r="O4" s="95"/>
      <c r="P4" s="95"/>
      <c r="Q4" s="95"/>
      <c r="R4" s="95"/>
      <c r="S4" s="95"/>
      <c r="T4" s="95"/>
    </row>
    <row customHeight="true" ht="55" r="5">
      <c r="A5" s="157" t="str">
        <v>STT 
 (No)</v>
      </c>
      <c r="B5" s="157" t="str">
        <v>Chi tiết đơn hàng 
 (Items)</v>
      </c>
      <c r="C5" s="157" t="str">
        <v>Chủng loại, chất liệu sản xuất 
 (Details)</v>
      </c>
      <c r="D5" s="157" t="str">
        <v>ĐVT 
 (Unit)</v>
      </c>
      <c r="E5" s="325" t="str">
        <v>Khối lượng</v>
      </c>
      <c r="F5" s="158" t="str" xml:space="preserve">
        <v> Đơn giá 
 (Unit price) </v>
      </c>
      <c r="G5" s="158" t="str" xml:space="preserve">
        <v> Thành tiền 
 (Amount) </v>
      </c>
      <c r="H5" s="157" t="str">
        <v>Ghi chú 
 (Notes)</v>
      </c>
      <c r="I5" s="95"/>
      <c r="J5" s="95"/>
      <c r="K5" s="95"/>
      <c r="L5" s="95"/>
      <c r="M5" s="95"/>
      <c r="N5" s="95"/>
      <c r="O5" s="95"/>
      <c r="P5" s="95"/>
      <c r="Q5" s="95"/>
      <c r="R5" s="95"/>
      <c r="S5" s="95"/>
      <c r="T5" s="95"/>
    </row>
    <row customHeight="true" ht="31" r="6">
      <c r="A6" s="157"/>
      <c r="B6" s="493" t="str">
        <v>Tổng hạng mục đá ốp lát</v>
      </c>
      <c r="C6" s="493"/>
      <c r="D6" s="321"/>
      <c r="E6" s="320"/>
      <c r="F6" s="319"/>
      <c r="G6" s="319">
        <f>SUM(G7:G10)</f>
      </c>
      <c r="H6" s="318"/>
      <c r="I6" s="95"/>
      <c r="J6" s="95"/>
      <c r="K6" s="95"/>
      <c r="L6" s="95"/>
      <c r="M6" s="95"/>
      <c r="N6" s="95"/>
      <c r="O6" s="95"/>
      <c r="P6" s="95"/>
      <c r="Q6" s="95"/>
      <c r="R6" s="95"/>
      <c r="S6" s="95"/>
      <c r="T6" s="95"/>
    </row>
    <row customHeight="true" ht="46" r="7">
      <c r="A7" s="7">
        <v>1</v>
      </c>
      <c r="B7" s="28" t="str">
        <v>Đá tam cấp cạnh hông</v>
      </c>
      <c r="C7" s="494" t="str">
        <v>- Đá tự nhiên đã qua xử lí chống thấm và đánh bóng bề mặt.</v>
      </c>
      <c r="D7" s="266" t="str">
        <v>m2</v>
      </c>
      <c r="E7" s="326">
        <f>(2.15*(0.35+0.18)+2.7*(0.35+0.18)+0.6*0.18+3.2*(0.35+0.18)+2*0.6*0.18)*1.25</f>
      </c>
      <c r="F7" s="10">
        <v>1450000</v>
      </c>
      <c r="G7" s="10">
        <f>F7*E7</f>
      </c>
      <c r="H7" s="15" t="str">
        <v>Đá tam cấp cửa hông nhà bao gồm cả cổ bậc và lợi đá</v>
      </c>
      <c r="I7" s="95"/>
      <c r="J7" s="95"/>
      <c r="K7" s="95"/>
      <c r="L7" s="95"/>
      <c r="M7" s="95"/>
      <c r="N7" s="95"/>
      <c r="O7" s="95"/>
      <c r="P7" s="95"/>
      <c r="Q7" s="95"/>
      <c r="R7" s="95"/>
      <c r="S7" s="95"/>
      <c r="T7" s="95"/>
    </row>
    <row customHeight="true" ht="45" r="8">
      <c r="A8" s="7">
        <v>2</v>
      </c>
      <c r="B8" s="28" t="str">
        <v>Đá tam cấp phía trước nhà</v>
      </c>
      <c r="C8" s="494" t="str">
        <v>- Đá tự nhiên đã qua xử lí chống thấm và đánh bóng bề mặt.</v>
      </c>
      <c r="D8" s="266" t="str">
        <v>m2</v>
      </c>
      <c r="E8" s="326">
        <f>(2.2*(0.4+0.17)+2.8*(0.35+0.17)+3.4*(0.35+0.17))*1.25</f>
      </c>
      <c r="F8" s="10">
        <v>1450000</v>
      </c>
      <c r="G8" s="10">
        <f>F8*E8</f>
      </c>
      <c r="H8" s="15" t="str">
        <v>Đá tam cấp cửa hông nhà bao gồm cả cổ bậc và lợi đá</v>
      </c>
      <c r="I8" s="95"/>
      <c r="J8" s="95"/>
      <c r="K8" s="95"/>
      <c r="L8" s="95"/>
      <c r="M8" s="95"/>
      <c r="N8" s="95"/>
      <c r="O8" s="95"/>
      <c r="P8" s="95"/>
      <c r="Q8" s="95"/>
      <c r="R8" s="95"/>
      <c r="S8" s="95"/>
      <c r="T8" s="95"/>
    </row>
    <row customHeight="true" ht="45" r="9">
      <c r="A9" s="7">
        <v>3</v>
      </c>
      <c r="B9" s="28" t="str">
        <v>Đá tam cấp cạnh nhà</v>
      </c>
      <c r="C9" s="494" t="str">
        <v>- Đá tự nhiên đã qua xử lí chống thấm và đánh bóng bề mặt.</v>
      </c>
      <c r="D9" s="266" t="str">
        <v>m2</v>
      </c>
      <c r="E9" s="326">
        <f>3*1.25*(0.35+0.17)*1.25</f>
      </c>
      <c r="F9" s="10">
        <v>1450000</v>
      </c>
      <c r="G9" s="10">
        <f>F9*E9</f>
      </c>
      <c r="H9" s="15" t="str">
        <v>Đá tam cấp cửa hông nhà bao gồm cả cổ bậc và lợi đá</v>
      </c>
      <c r="I9" s="95"/>
      <c r="J9" s="95"/>
      <c r="K9" s="95"/>
      <c r="L9" s="95"/>
      <c r="M9" s="95"/>
      <c r="N9" s="95"/>
      <c r="O9" s="95"/>
      <c r="P9" s="95"/>
      <c r="Q9" s="95"/>
      <c r="R9" s="95"/>
      <c r="S9" s="95"/>
      <c r="T9" s="95"/>
    </row>
    <row customHeight="true" ht="45" r="10">
      <c r="A10" s="7">
        <v>4</v>
      </c>
      <c r="B10" s="28" t="str">
        <v>Ghép mòi tròn theo cạnh bậc</v>
      </c>
      <c r="C10" s="494" t="str" xml:space="preserve">
        <v> - Mòi bo tròn</v>
      </c>
      <c r="D10" s="496" t="str">
        <v>md</v>
      </c>
      <c r="E10" s="495">
        <f>+2.2+2.8+3.4+0.6*4+2.2+2.8+3.4+1.25*3</f>
      </c>
      <c r="F10" s="25">
        <v>220000</v>
      </c>
      <c r="G10" s="25">
        <f>+F10*E10</f>
      </c>
      <c r="H10" s="15" t="str" xml:space="preserve">
        <v>Công ghép mòi </v>
      </c>
      <c r="I10" s="95"/>
      <c r="J10" s="95"/>
      <c r="K10" s="95"/>
      <c r="L10" s="95"/>
      <c r="M10" s="95"/>
      <c r="N10" s="95"/>
      <c r="O10" s="95"/>
      <c r="P10" s="95"/>
      <c r="Q10" s="95"/>
      <c r="R10" s="95"/>
      <c r="S10" s="95"/>
      <c r="T10" s="95"/>
    </row>
    <row customHeight="true" ht="31" r="11">
      <c r="A11" s="95"/>
      <c r="B11" s="95"/>
      <c r="C11" s="95"/>
      <c r="D11" s="211"/>
      <c r="E11" s="324"/>
      <c r="F11" s="194"/>
      <c r="G11" s="194"/>
      <c r="H11" s="95"/>
      <c r="I11" s="95"/>
      <c r="J11" s="95"/>
      <c r="K11" s="95"/>
      <c r="L11" s="95"/>
      <c r="M11" s="95"/>
      <c r="N11" s="95"/>
      <c r="O11" s="95"/>
      <c r="P11" s="95"/>
      <c r="Q11" s="95"/>
      <c r="R11" s="95"/>
      <c r="S11" s="95"/>
      <c r="T11" s="95"/>
    </row>
    <row customHeight="true" ht="31" r="12">
      <c r="A12" s="95"/>
      <c r="B12" s="95"/>
      <c r="C12" s="95"/>
      <c r="D12" s="211"/>
      <c r="E12" s="324"/>
      <c r="F12" s="194"/>
      <c r="G12" s="194"/>
      <c r="H12" s="95"/>
      <c r="I12" s="95"/>
      <c r="J12" s="95"/>
      <c r="K12" s="95"/>
      <c r="L12" s="95"/>
      <c r="M12" s="95"/>
      <c r="N12" s="95"/>
      <c r="O12" s="95"/>
      <c r="P12" s="95"/>
      <c r="Q12" s="95"/>
      <c r="R12" s="95"/>
      <c r="S12" s="95"/>
      <c r="T12" s="95"/>
    </row>
    <row customHeight="true" ht="31" r="13"/>
    <row customHeight="true" ht="31" r="14"/>
    <row customHeight="true" ht="31" r="15"/>
    <row customHeight="true" ht="31" r="16"/>
    <row customHeight="true" ht="31" r="17"/>
    <row customHeight="true" ht="31" r="18"/>
    <row customHeight="true" ht="31" r="19"/>
    <row customHeight="true" ht="31" r="20"/>
    <row customHeight="true" ht="31" r="21"/>
    <row customHeight="true" ht="31" r="22"/>
    <row customHeight="true" ht="31" r="23"/>
    <row customHeight="true" ht="31" r="24"/>
    <row customHeight="true" ht="31" r="25"/>
    <row customHeight="true" ht="31" r="26"/>
    <row customHeight="true" ht="31" r="27"/>
    <row customHeight="true" ht="31" r="28"/>
    <row customHeight="true" ht="31" r="29"/>
    <row customHeight="true" ht="31" r="30"/>
    <row customHeight="true" ht="31" r="31"/>
    <row customHeight="true" ht="31" r="32"/>
    <row customHeight="true" ht="31" r="33"/>
    <row customHeight="true" ht="31" r="34"/>
    <row customHeight="true" ht="31" r="35"/>
    <row customHeight="true" ht="31" r="36"/>
    <row customHeight="true" ht="31" r="37"/>
    <row customHeight="true" ht="31" r="38"/>
    <row customHeight="true" ht="31" r="39"/>
    <row customHeight="true" ht="31" r="40"/>
    <row customHeight="true" ht="31" r="41"/>
    <row customHeight="true" ht="31" r="42"/>
    <row customHeight="true" ht="31" r="43"/>
    <row customHeight="true" ht="31" r="44"/>
    <row customHeight="true" ht="31" r="45"/>
    <row customHeight="true" ht="31" r="46"/>
    <row customHeight="true" ht="31" r="47"/>
    <row customHeight="true" ht="31" r="48"/>
    <row customHeight="true" ht="31" r="49"/>
    <row customHeight="true" ht="31" r="50"/>
    <row customHeight="true" ht="31" r="51"/>
    <row customHeight="true" ht="31" r="52"/>
    <row customHeight="true" ht="31" r="53"/>
    <row customHeight="true" ht="31" r="54"/>
    <row customHeight="true" ht="31" r="55"/>
    <row customHeight="true" ht="31" r="56"/>
    <row customHeight="true" ht="31" r="57"/>
    <row customHeight="true" ht="31" r="58"/>
    <row customHeight="true" ht="31" r="59"/>
    <row customHeight="true" ht="31" r="60"/>
    <row customHeight="true" ht="31" r="61"/>
    <row customHeight="true" ht="31" r="62"/>
    <row customHeight="true" ht="31" r="63"/>
    <row customHeight="true" ht="31" r="64"/>
    <row customHeight="true" ht="31" r="65"/>
    <row customHeight="true" ht="31" r="66"/>
    <row customHeight="true" ht="31" r="67"/>
    <row customHeight="true" ht="31" r="68"/>
    <row customHeight="true" ht="31" r="69"/>
    <row customHeight="true" ht="31" r="70"/>
    <row customHeight="true" ht="31" r="71"/>
    <row customHeight="true" ht="31" r="72"/>
    <row customHeight="true" ht="31" r="73"/>
    <row customHeight="true" ht="31" r="74"/>
    <row customHeight="true" ht="31" r="75"/>
    <row customHeight="true" ht="31" r="76"/>
    <row customHeight="true" ht="31" r="77"/>
    <row customHeight="true" ht="31" r="78"/>
    <row customHeight="true" ht="31" r="79"/>
    <row customHeight="true" ht="31" r="80"/>
    <row customHeight="true" ht="31" r="81"/>
    <row customHeight="true" ht="31" r="82"/>
    <row customHeight="true" ht="31" r="83"/>
    <row customHeight="true" ht="31" r="84"/>
    <row customHeight="true" ht="31" r="85"/>
    <row customHeight="true" ht="31" r="86"/>
    <row customHeight="true" ht="31" r="87"/>
    <row customHeight="true" ht="31" r="88"/>
    <row customHeight="true" ht="31" r="89"/>
    <row customHeight="true" ht="31" r="90"/>
    <row customHeight="true" ht="31" r="91"/>
    <row customHeight="true" ht="31" r="92"/>
    <row customHeight="true" ht="31" r="93"/>
    <row customHeight="true" ht="31" r="94"/>
    <row customHeight="true" ht="31" r="95"/>
    <row customHeight="true" ht="31" r="96"/>
    <row customHeight="true" ht="31" r="97"/>
    <row customHeight="true" ht="31" r="98"/>
    <row customHeight="true" ht="31" r="99"/>
    <row customHeight="true" ht="31" r="100"/>
    <row customHeight="true" ht="31" r="101"/>
    <row customHeight="true" ht="31" r="102"/>
    <row customHeight="true" ht="31" r="103"/>
    <row customHeight="true" ht="31" r="104"/>
    <row customHeight="true" ht="31" r="105"/>
    <row customHeight="true" ht="31" r="106"/>
    <row customHeight="true" ht="31" r="107"/>
    <row customHeight="true" ht="31" r="108"/>
    <row customHeight="true" ht="31" r="109"/>
    <row customHeight="true" ht="31" r="110"/>
    <row customHeight="true" ht="31" r="111"/>
    <row customHeight="true" ht="31" r="112"/>
    <row customHeight="true" ht="31" r="113"/>
    <row customHeight="true" ht="31" r="114"/>
    <row customHeight="true" ht="31" r="115"/>
    <row customHeight="true" ht="31" r="116"/>
    <row customHeight="true" ht="31" r="117"/>
    <row customHeight="true" ht="31" r="118"/>
    <row customHeight="true" ht="31" r="119"/>
    <row customHeight="true" ht="31" r="120"/>
    <row customHeight="true" ht="31" r="121"/>
    <row customHeight="true" ht="31" r="122"/>
    <row customHeight="true" ht="31" r="123"/>
    <row customHeight="true" ht="31" r="124"/>
    <row customHeight="true" ht="31" r="125"/>
    <row customHeight="true" ht="31" r="126"/>
    <row customHeight="true" ht="31" r="127"/>
    <row customHeight="true" ht="31" r="128"/>
    <row customHeight="true" ht="31" r="129"/>
    <row customHeight="true" ht="31" r="130"/>
    <row customHeight="true" ht="31" r="131"/>
    <row customHeight="true" ht="31" r="132"/>
    <row customHeight="true" ht="31" r="133"/>
    <row customHeight="true" ht="31" r="134"/>
    <row customHeight="true" ht="31" r="135"/>
    <row customHeight="true" ht="31" r="136"/>
    <row customHeight="true" ht="31" r="137"/>
    <row customHeight="true" ht="31" r="138"/>
    <row customHeight="true" ht="31" r="139"/>
    <row customHeight="true" ht="31" r="140"/>
    <row customHeight="true" ht="31" r="141"/>
    <row customHeight="true" ht="31" r="142"/>
    <row customHeight="true" ht="31" r="143"/>
    <row customHeight="true" ht="31" r="144"/>
    <row customHeight="true" ht="31" r="145"/>
    <row customHeight="true" ht="31" r="146"/>
    <row customHeight="true" ht="31" r="147"/>
    <row customHeight="true" ht="31" r="148"/>
    <row customHeight="true" ht="31" r="149"/>
    <row customHeight="true" ht="31" r="150"/>
    <row customHeight="true" ht="31" r="151"/>
    <row customHeight="true" ht="31" r="152"/>
    <row customHeight="true" ht="31" r="153"/>
    <row customHeight="true" ht="31" r="154"/>
    <row customHeight="true" ht="31" r="155"/>
    <row customHeight="true" ht="31" r="156"/>
    <row customHeight="true" ht="31" r="157"/>
    <row customHeight="true" ht="31" r="158"/>
    <row customHeight="true" ht="31" r="159"/>
    <row customHeight="true" ht="31" r="160"/>
    <row customHeight="true" ht="31" r="161"/>
    <row customHeight="true" ht="31" r="162"/>
    <row customHeight="true" ht="31" r="163"/>
    <row customHeight="true" ht="31" r="164"/>
    <row customHeight="true" ht="31" r="165"/>
    <row customHeight="true" ht="31" r="166"/>
    <row customHeight="true" ht="31" r="167"/>
    <row customHeight="true" ht="31" r="168"/>
    <row customHeight="true" ht="31" r="169"/>
    <row customHeight="true" ht="31" r="170"/>
    <row customHeight="true" ht="31" r="171"/>
    <row customHeight="true" ht="31" r="172"/>
    <row customHeight="true" ht="31" r="173"/>
    <row customHeight="true" ht="31" r="174"/>
    <row customHeight="true" ht="31" r="175"/>
    <row customHeight="true" ht="31" r="176"/>
    <row customHeight="true" ht="31" r="177"/>
    <row customHeight="true" ht="31" r="178"/>
    <row customHeight="true" ht="31" r="179"/>
    <row customHeight="true" ht="31" r="180"/>
    <row customHeight="true" ht="31" r="181"/>
    <row customHeight="true" ht="31" r="182"/>
    <row customHeight="true" ht="31" r="183"/>
    <row customHeight="true" ht="31" r="184"/>
    <row customHeight="true" ht="31" r="185"/>
    <row customHeight="true" ht="31" r="186"/>
    <row customHeight="true" ht="31" r="187"/>
    <row customHeight="true" ht="31" r="188"/>
    <row customHeight="true" ht="31" r="189"/>
    <row customHeight="true" ht="31" r="190"/>
    <row customHeight="true" ht="31" r="191"/>
    <row customHeight="true" ht="31" r="192"/>
    <row customHeight="true" ht="31" r="193"/>
    <row customHeight="true" ht="31" r="194"/>
  </sheetData>
  <mergeCells>
    <mergeCell ref="B6:C6"/>
    <mergeCell ref="A1:H1"/>
    <mergeCell ref="A2:H2"/>
    <mergeCell ref="A3:H3"/>
    <mergeCell ref="A4:H4"/>
  </mergeCells>
  <drawing r:id="rId1"/>
</worksheet>
</file>

<file path=xl/worksheets/sheet21.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fff"/>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18"/>
    <col collapsed="false" customWidth="true" hidden="false" max="3" min="3" style="0" width="43"/>
    <col collapsed="false" customWidth="true" hidden="false" max="4" min="4" style="0" width="15"/>
    <col collapsed="false" customWidth="true" hidden="false" max="5" min="5" style="0" width="15"/>
    <col collapsed="false" customWidth="true" hidden="false" max="6" min="6" style="0" width="15"/>
    <col collapsed="false" customWidth="true" hidden="false" max="7" min="7" style="0" width="17"/>
    <col collapsed="false" customWidth="true" hidden="false" max="8" min="8" style="0" width="22"/>
    <col collapsed="false" customWidth="true" hidden="false" max="9" min="9" style="0" width="15"/>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s>
  <sheetData>
    <row customHeight="true" ht="32" r="1">
      <c r="A1" s="211">
        <v>3</v>
      </c>
      <c r="B1" s="211"/>
      <c r="C1" s="211"/>
      <c r="D1" s="211"/>
      <c r="E1" s="211"/>
      <c r="F1" s="211"/>
      <c r="G1" s="211"/>
      <c r="H1" s="211"/>
      <c r="I1" s="95"/>
      <c r="J1" s="95"/>
      <c r="K1" s="95"/>
      <c r="L1" s="95"/>
      <c r="M1" s="95"/>
      <c r="N1" s="95"/>
      <c r="O1" s="95"/>
      <c r="P1" s="95"/>
      <c r="Q1" s="95"/>
      <c r="R1" s="95"/>
      <c r="S1" s="95"/>
      <c r="T1" s="95"/>
    </row>
    <row customHeight="true" ht="27" r="2">
      <c r="A2" s="124">
        <f>+'HM. Lan can-Mái kính-Mái Kính'!A2</f>
      </c>
      <c r="B2" s="124"/>
      <c r="C2" s="124"/>
      <c r="D2" s="124"/>
      <c r="E2" s="124"/>
      <c r="F2" s="124"/>
      <c r="G2" s="124"/>
      <c r="H2" s="124"/>
      <c r="I2" s="95"/>
      <c r="J2" s="95"/>
      <c r="K2" s="95"/>
      <c r="L2" s="95"/>
      <c r="M2" s="95"/>
      <c r="N2" s="95"/>
      <c r="O2" s="95"/>
      <c r="P2" s="95"/>
      <c r="Q2" s="95"/>
      <c r="R2" s="95"/>
      <c r="S2" s="95"/>
      <c r="T2" s="95"/>
    </row>
    <row customHeight="true" ht="27" r="3">
      <c r="A3" s="124">
        <f>+'HM. Lan can-Mái kính-Mái Kính'!A3</f>
      </c>
      <c r="B3" s="124"/>
      <c r="C3" s="124"/>
      <c r="D3" s="124"/>
      <c r="E3" s="124"/>
      <c r="F3" s="124"/>
      <c r="G3" s="124"/>
      <c r="H3" s="124"/>
      <c r="I3" s="95"/>
      <c r="J3" s="95"/>
      <c r="K3" s="95"/>
      <c r="L3" s="95"/>
      <c r="M3" s="95"/>
      <c r="N3" s="95"/>
      <c r="O3" s="95"/>
      <c r="P3" s="95"/>
      <c r="Q3" s="95"/>
      <c r="R3" s="95"/>
      <c r="S3" s="95"/>
      <c r="T3" s="95"/>
    </row>
    <row customHeight="true" ht="27" r="4">
      <c r="A4" s="124" t="str">
        <v>Hạng mục: Thiết bị khác</v>
      </c>
      <c r="B4" s="124"/>
      <c r="C4" s="124"/>
      <c r="D4" s="124"/>
      <c r="E4" s="124"/>
      <c r="F4" s="124"/>
      <c r="G4" s="124"/>
      <c r="H4" s="124"/>
      <c r="I4" s="95"/>
      <c r="J4" s="95"/>
      <c r="K4" s="95"/>
      <c r="L4" s="95"/>
      <c r="M4" s="95"/>
      <c r="N4" s="95"/>
      <c r="O4" s="95"/>
      <c r="P4" s="95"/>
      <c r="Q4" s="95"/>
      <c r="R4" s="95"/>
      <c r="S4" s="95"/>
      <c r="T4" s="95"/>
    </row>
    <row r="5">
      <c r="A5" s="514" t="str">
        <v>STT 
 (No)</v>
      </c>
      <c r="B5" s="514" t="str">
        <v>Chi tiết đơn hàng 
 (Items)</v>
      </c>
      <c r="C5" s="516" t="str">
        <v>Chủng loại, chất liệu sản xuất 
 (Details)</v>
      </c>
      <c r="D5" s="514" t="str">
        <v>ĐVT
 (Unit)</v>
      </c>
      <c r="E5" s="514" t="str" xml:space="preserve">
        <v> Số lượng
  (Qty) </v>
      </c>
      <c r="F5" s="515" t="str" xml:space="preserve">
        <v> Đơn giá 
 (Unit price) </v>
      </c>
      <c r="G5" s="515" t="str" xml:space="preserve">
        <v> Thành tiền 
 (Amount) </v>
      </c>
      <c r="H5" s="514" t="str">
        <v>Ghi chú 
 (Notes)</v>
      </c>
      <c r="I5" s="95"/>
      <c r="J5" s="95"/>
      <c r="K5" s="95"/>
      <c r="L5" s="95"/>
      <c r="M5" s="95"/>
      <c r="N5" s="95"/>
      <c r="O5" s="95"/>
      <c r="P5" s="95"/>
      <c r="Q5" s="95"/>
      <c r="R5" s="95"/>
      <c r="S5" s="95"/>
      <c r="T5" s="95"/>
    </row>
    <row r="6">
      <c r="A6" s="514"/>
      <c r="B6" s="514"/>
      <c r="C6" s="516"/>
      <c r="D6" s="514"/>
      <c r="E6" s="514"/>
      <c r="F6" s="515"/>
      <c r="G6" s="515"/>
      <c r="H6" s="514"/>
      <c r="I6" s="95"/>
      <c r="J6" s="95"/>
      <c r="K6" s="95"/>
      <c r="L6" s="95"/>
      <c r="M6" s="95"/>
      <c r="N6" s="95"/>
      <c r="O6" s="95"/>
      <c r="P6" s="95"/>
      <c r="Q6" s="95"/>
      <c r="R6" s="95"/>
      <c r="S6" s="95"/>
      <c r="T6" s="95"/>
    </row>
    <row r="7">
      <c r="A7" s="510" t="str">
        <v>I</v>
      </c>
      <c r="B7" s="512" t="str">
        <v>Tổng Thiết bị khác</v>
      </c>
      <c r="C7" s="512"/>
      <c r="D7" s="511"/>
      <c r="E7" s="511"/>
      <c r="F7" s="513"/>
      <c r="G7" s="513">
        <f>SUM(G8:G20)</f>
      </c>
      <c r="H7" s="512"/>
      <c r="I7" s="95"/>
      <c r="J7" s="95"/>
      <c r="K7" s="95"/>
      <c r="L7" s="95"/>
      <c r="M7" s="95"/>
      <c r="N7" s="95"/>
      <c r="O7" s="95"/>
      <c r="P7" s="95"/>
      <c r="Q7" s="95"/>
      <c r="R7" s="95"/>
      <c r="S7" s="95"/>
      <c r="T7" s="95"/>
    </row>
    <row customHeight="true" ht="34" r="8">
      <c r="A8" s="446">
        <v>1</v>
      </c>
      <c r="B8" s="504" t="str">
        <v>Nóng lạnh tổng 150L</v>
      </c>
      <c r="C8" s="504" t="str">
        <v>Nóng lạnh tổng 150L + bơm hồi, bộ điều khiển</v>
      </c>
      <c r="D8" s="442" t="str">
        <v>Cái</v>
      </c>
      <c r="E8" s="442">
        <v>1</v>
      </c>
      <c r="F8" s="503">
        <v>35000000</v>
      </c>
      <c r="G8" s="503">
        <f>F8*E8</f>
      </c>
      <c r="H8" s="11"/>
      <c r="I8" s="329"/>
      <c r="J8" s="95"/>
      <c r="K8" s="95"/>
      <c r="L8" s="95"/>
      <c r="M8" s="95"/>
      <c r="N8" s="95"/>
      <c r="O8" s="95"/>
      <c r="P8" s="95"/>
      <c r="Q8" s="95"/>
      <c r="R8" s="95"/>
      <c r="S8" s="95"/>
      <c r="T8" s="95"/>
    </row>
    <row r="9">
      <c r="A9" s="509">
        <v>2</v>
      </c>
      <c r="B9" s="506" t="str">
        <v>Hệ thống lọc nước tổng Dwater 20m3</v>
      </c>
      <c r="C9" s="506"/>
      <c r="D9" s="508"/>
      <c r="E9" s="508"/>
      <c r="F9" s="505"/>
      <c r="G9" s="507">
        <f>F10+F11</f>
      </c>
      <c r="H9" s="11"/>
      <c r="I9" s="329"/>
      <c r="J9" s="95"/>
      <c r="K9" s="95"/>
      <c r="L9" s="95"/>
      <c r="M9" s="95"/>
      <c r="N9" s="95"/>
      <c r="O9" s="95"/>
      <c r="P9" s="95"/>
      <c r="Q9" s="95"/>
      <c r="R9" s="95"/>
      <c r="S9" s="95"/>
      <c r="T9" s="95"/>
    </row>
    <row customHeight="true" ht="34" r="10">
      <c r="A10" s="446"/>
      <c r="B10" s="504" t="str">
        <v>Cột cặn 1054</v>
      </c>
      <c r="C10" s="504"/>
      <c r="D10" s="442" t="str">
        <v>Cột</v>
      </c>
      <c r="E10" s="442">
        <v>1</v>
      </c>
      <c r="F10" s="503">
        <v>5000000</v>
      </c>
      <c r="G10" s="503"/>
      <c r="H10" s="11"/>
      <c r="I10" s="329"/>
      <c r="J10" s="95"/>
      <c r="K10" s="95"/>
      <c r="L10" s="95"/>
      <c r="M10" s="95"/>
      <c r="N10" s="95"/>
      <c r="O10" s="95"/>
      <c r="P10" s="95"/>
      <c r="Q10" s="95"/>
      <c r="R10" s="95"/>
      <c r="S10" s="95"/>
      <c r="T10" s="95"/>
    </row>
    <row customHeight="true" ht="34" r="11">
      <c r="A11" s="446"/>
      <c r="B11" s="504" t="str">
        <v>Cột vôi 1465</v>
      </c>
      <c r="C11" s="504"/>
      <c r="D11" s="442" t="str">
        <v>Cột</v>
      </c>
      <c r="E11" s="442">
        <v>1</v>
      </c>
      <c r="F11" s="503">
        <v>14500000</v>
      </c>
      <c r="G11" s="503"/>
      <c r="H11" s="11"/>
      <c r="I11" s="329"/>
      <c r="J11" s="95"/>
      <c r="K11" s="95"/>
      <c r="L11" s="95"/>
      <c r="M11" s="95"/>
      <c r="N11" s="95"/>
      <c r="O11" s="95"/>
      <c r="P11" s="95"/>
      <c r="Q11" s="95"/>
      <c r="R11" s="95"/>
      <c r="S11" s="95"/>
      <c r="T11" s="95"/>
    </row>
    <row r="12">
      <c r="A12" s="446">
        <v>3</v>
      </c>
      <c r="B12" s="504" t="str">
        <v>Quạt hút sưởi FV-30BY1- Panasonic</v>
      </c>
      <c r="C12" s="504" t="str">
        <v>Tính năng nổi bật của Quạt hút sưởi FV-27BV1 – Panasonic:
 Quạt hút sưởi Panasonic dùng cho nhà dân dụng gắn âm trần, vận hành êm ái, độ ồn thấp: 42 dB
 Có điều chỉnh luồng không khí
 Có tính năng lọc bụi Alleru- buter, tạo nên không khí trong lành không bụi bẩn, ẩm mốc
 Thiết kế nhỏ gọn dễ lắp đặt</v>
      </c>
      <c r="D12" s="442" t="str">
        <v>Cái</v>
      </c>
      <c r="E12" s="442">
        <v>3</v>
      </c>
      <c r="F12" s="503">
        <v>4890000</v>
      </c>
      <c r="G12" s="503">
        <f>F12*E12</f>
      </c>
      <c r="H12" s="504"/>
      <c r="I12" s="95"/>
      <c r="J12" s="95"/>
      <c r="K12" s="95"/>
      <c r="L12" s="95"/>
      <c r="M12" s="95"/>
      <c r="N12" s="95"/>
      <c r="O12" s="95"/>
      <c r="P12" s="95"/>
      <c r="Q12" s="95"/>
      <c r="R12" s="95"/>
      <c r="S12" s="95"/>
      <c r="T12" s="95"/>
    </row>
    <row r="13">
      <c r="A13" s="446">
        <v>4</v>
      </c>
      <c r="B13" s="504" t="str">
        <v>Quạt hút âm trần có ống dẫn 16W Nanoco NCV1520-C</v>
      </c>
      <c r="C13" s="504" t="str">
        <v>Quạt có công suất lớn 16W, mang lại lương lựu gió trung bình ~87 m³/giờ giúp cho không gian phòng trở nên thông thoáng và trong lành nhanh chóng. Với động cơ dây đồng 100%, hiệu suất cao hoạt động mạnh mẽ bảo đảm quạt hoạt động bền bỉ và lâu dài, đồng thời vẫn đảm bảo đáp ứng hiệu quả tiết kiệm điện.</v>
      </c>
      <c r="D13" s="442" t="str">
        <v>Cái</v>
      </c>
      <c r="E13" s="442">
        <v>1</v>
      </c>
      <c r="F13" s="503">
        <v>590000</v>
      </c>
      <c r="G13" s="503">
        <f>F13*E13</f>
      </c>
      <c r="H13" s="11"/>
      <c r="I13" s="95"/>
      <c r="J13" s="95"/>
      <c r="K13" s="95"/>
      <c r="L13" s="95"/>
      <c r="M13" s="95"/>
      <c r="N13" s="95"/>
      <c r="O13" s="95"/>
      <c r="P13" s="95"/>
      <c r="Q13" s="95"/>
      <c r="R13" s="95"/>
      <c r="S13" s="95"/>
      <c r="T13" s="95"/>
    </row>
    <row customHeight="true" ht="35" r="14">
      <c r="A14" s="446">
        <v>7</v>
      </c>
      <c r="B14" s="8" t="str" xml:space="preserve">
        <v>Bơm tăng áp </v>
      </c>
      <c r="C14" s="28"/>
      <c r="D14" s="7" t="str">
        <v>Cái</v>
      </c>
      <c r="E14" s="7">
        <v>2</v>
      </c>
      <c r="F14" s="36">
        <v>3489000</v>
      </c>
      <c r="G14" s="503">
        <f>F14*E14</f>
      </c>
      <c r="H14" s="502"/>
      <c r="I14" s="95"/>
      <c r="J14" s="95"/>
      <c r="K14" s="95"/>
      <c r="L14" s="95"/>
      <c r="M14" s="95"/>
      <c r="N14" s="95"/>
      <c r="O14" s="95"/>
      <c r="P14" s="95"/>
      <c r="Q14" s="95"/>
      <c r="R14" s="95"/>
      <c r="S14" s="95"/>
      <c r="T14" s="95"/>
    </row>
    <row r="15">
      <c r="A15" s="446">
        <v>8</v>
      </c>
      <c r="B15" s="8" t="str">
        <v>Téc nước Sơn Hà 2000L nằm ngang</v>
      </c>
      <c r="C15" s="28"/>
      <c r="D15" s="7" t="str">
        <v>Cái</v>
      </c>
      <c r="E15" s="7">
        <v>1</v>
      </c>
      <c r="F15" s="36">
        <v>6600000</v>
      </c>
      <c r="G15" s="503">
        <f>F15*E15</f>
      </c>
      <c r="H15" s="502"/>
      <c r="I15" s="95"/>
      <c r="J15" s="95"/>
      <c r="K15" s="95"/>
      <c r="L15" s="95"/>
      <c r="M15" s="95"/>
      <c r="N15" s="95"/>
      <c r="O15" s="95"/>
      <c r="P15" s="95"/>
      <c r="Q15" s="95"/>
      <c r="R15" s="95"/>
      <c r="S15" s="95"/>
      <c r="T15" s="95"/>
    </row>
    <row r="16">
      <c r="A16" s="446">
        <v>9</v>
      </c>
      <c r="B16" s="8" t="str">
        <v>Nước nóng năng lượng mặt trời 160L</v>
      </c>
      <c r="C16" s="28"/>
      <c r="D16" s="7" t="str">
        <v>Bộ</v>
      </c>
      <c r="E16" s="7">
        <v>0</v>
      </c>
      <c r="F16" s="36">
        <v>4900000</v>
      </c>
      <c r="G16" s="503">
        <f>F16*E16</f>
      </c>
      <c r="H16" s="502"/>
      <c r="I16" s="95"/>
      <c r="J16" s="95"/>
      <c r="K16" s="95"/>
      <c r="L16" s="95"/>
      <c r="M16" s="95"/>
      <c r="N16" s="95"/>
      <c r="O16" s="95"/>
      <c r="P16" s="95"/>
      <c r="Q16" s="95"/>
      <c r="R16" s="95"/>
      <c r="S16" s="95"/>
      <c r="T16" s="95"/>
    </row>
    <row r="17">
      <c r="A17" s="446">
        <v>10</v>
      </c>
      <c r="B17" s="8" t="str">
        <v>Hệ thống camera tổng</v>
      </c>
      <c r="C17" s="28"/>
      <c r="D17" s="7" t="str">
        <v>Bộ</v>
      </c>
      <c r="E17" s="7">
        <v>1</v>
      </c>
      <c r="F17" s="36">
        <v>15000000</v>
      </c>
      <c r="G17" s="503">
        <f>F17*E17</f>
      </c>
      <c r="H17" s="502"/>
      <c r="I17" s="95"/>
      <c r="J17" s="95"/>
      <c r="K17" s="95"/>
      <c r="L17" s="95"/>
      <c r="M17" s="95"/>
      <c r="N17" s="95"/>
      <c r="O17" s="95"/>
      <c r="P17" s="95"/>
      <c r="Q17" s="95"/>
      <c r="R17" s="95"/>
      <c r="S17" s="95"/>
      <c r="T17" s="95"/>
    </row>
    <row customHeight="true" ht="30" r="18">
      <c r="A18" s="446">
        <v>13</v>
      </c>
      <c r="B18" s="8" t="str">
        <v>Bộ phát wifi 6 (4 tầng)</v>
      </c>
      <c r="C18" s="28"/>
      <c r="D18" s="7" t="str">
        <v>Bộ</v>
      </c>
      <c r="E18" s="7">
        <v>4</v>
      </c>
      <c r="F18" s="36">
        <v>2000000</v>
      </c>
      <c r="G18" s="503">
        <f>F18*E18</f>
      </c>
      <c r="H18" s="502"/>
      <c r="I18" s="95"/>
      <c r="J18" s="95"/>
      <c r="K18" s="95"/>
      <c r="L18" s="95"/>
      <c r="M18" s="95"/>
      <c r="N18" s="95"/>
      <c r="O18" s="95"/>
      <c r="P18" s="95"/>
      <c r="Q18" s="95"/>
      <c r="R18" s="95"/>
      <c r="S18" s="95"/>
      <c r="T18" s="95"/>
    </row>
    <row customHeight="true" ht="32" r="19">
      <c r="A19" s="446">
        <v>14</v>
      </c>
      <c r="B19" s="499" t="str">
        <v>Chậu giặt tay phòng giặt</v>
      </c>
      <c r="C19" s="22" t="str">
        <v>Chậu giặt tay inox và vòi giặt inox</v>
      </c>
      <c r="D19" s="93" t="str">
        <v>Bộ</v>
      </c>
      <c r="E19" s="93">
        <v>1</v>
      </c>
      <c r="F19" s="35">
        <v>4500000</v>
      </c>
      <c r="G19" s="501">
        <f>F19*E19</f>
      </c>
      <c r="H19" s="500"/>
      <c r="I19" s="95"/>
      <c r="J19" s="95"/>
      <c r="K19" s="95"/>
      <c r="L19" s="95"/>
      <c r="M19" s="95"/>
      <c r="N19" s="95"/>
      <c r="O19" s="95"/>
      <c r="P19" s="95"/>
      <c r="Q19" s="95"/>
      <c r="R19" s="95"/>
      <c r="S19" s="95"/>
      <c r="T19" s="95"/>
    </row>
    <row customHeight="true" ht="59" r="20">
      <c r="A20" s="446">
        <v>15</v>
      </c>
      <c r="B20" s="497" t="str">
        <v>Giàn phơi thông minh</v>
      </c>
      <c r="C20" s="28"/>
      <c r="D20" s="7" t="str" xml:space="preserve">
        <v>Cái </v>
      </c>
      <c r="E20" s="7">
        <v>1</v>
      </c>
      <c r="F20" s="36">
        <v>4500000</v>
      </c>
      <c r="G20" s="36">
        <v>4500000</v>
      </c>
      <c r="H20" s="498"/>
    </row>
    <row r="21">
      <c r="F21" s="12"/>
      <c r="G21" s="12"/>
    </row>
    <row r="22">
      <c r="F22" s="12"/>
      <c r="G22" s="12"/>
    </row>
    <row r="23">
      <c r="F23" s="12"/>
      <c r="G23" s="12"/>
    </row>
    <row r="24">
      <c r="F24" s="12"/>
      <c r="G24" s="12"/>
    </row>
    <row r="25">
      <c r="F25" s="12"/>
      <c r="G25" s="12"/>
    </row>
    <row r="26">
      <c r="F26" s="12"/>
      <c r="G26" s="12"/>
    </row>
    <row r="27">
      <c r="F27" s="12"/>
      <c r="G27" s="12"/>
    </row>
    <row r="28">
      <c r="F28" s="12"/>
      <c r="G28" s="12"/>
    </row>
    <row r="29">
      <c r="F29" s="12"/>
      <c r="G29" s="12"/>
    </row>
    <row r="30">
      <c r="F30" s="12"/>
      <c r="G30" s="12"/>
    </row>
    <row r="31">
      <c r="F31" s="12"/>
      <c r="G31" s="12"/>
    </row>
    <row r="32">
      <c r="F32" s="12"/>
      <c r="G32" s="12"/>
    </row>
    <row r="33">
      <c r="F33" s="12"/>
      <c r="G33" s="12"/>
    </row>
    <row r="34">
      <c r="F34" s="12"/>
      <c r="G34" s="12"/>
    </row>
    <row r="35">
      <c r="F35" s="12"/>
      <c r="G35" s="12"/>
    </row>
    <row r="36">
      <c r="F36" s="12"/>
      <c r="G36" s="12"/>
    </row>
    <row r="37">
      <c r="F37" s="12"/>
      <c r="G37" s="12"/>
    </row>
    <row r="38">
      <c r="F38" s="12"/>
      <c r="G38" s="12"/>
    </row>
    <row r="39">
      <c r="F39" s="12"/>
      <c r="G39" s="12"/>
    </row>
    <row r="40">
      <c r="F40" s="12"/>
      <c r="G40" s="12"/>
    </row>
    <row r="41">
      <c r="F41" s="12"/>
      <c r="G41" s="12"/>
    </row>
    <row r="42">
      <c r="F42" s="12"/>
      <c r="G42" s="12"/>
    </row>
    <row r="43">
      <c r="F43" s="12"/>
      <c r="G43" s="12"/>
    </row>
    <row r="44">
      <c r="F44" s="12"/>
      <c r="G44" s="12"/>
    </row>
    <row r="45">
      <c r="F45" s="12"/>
      <c r="G45" s="12"/>
    </row>
    <row r="46">
      <c r="F46" s="12"/>
      <c r="G46" s="12"/>
    </row>
    <row r="47">
      <c r="F47" s="12"/>
      <c r="G47" s="12"/>
    </row>
    <row r="48">
      <c r="F48" s="12"/>
      <c r="G48" s="12"/>
    </row>
    <row r="49">
      <c r="F49" s="12"/>
      <c r="G49" s="12"/>
    </row>
    <row r="50">
      <c r="F50" s="12"/>
      <c r="G50" s="12"/>
    </row>
    <row r="51">
      <c r="F51" s="12"/>
      <c r="G51" s="12"/>
    </row>
    <row r="52">
      <c r="F52" s="12"/>
      <c r="G52" s="12"/>
    </row>
    <row r="53">
      <c r="F53" s="12"/>
      <c r="G53" s="12"/>
    </row>
    <row r="54">
      <c r="F54" s="12"/>
      <c r="G54" s="12"/>
    </row>
    <row r="55">
      <c r="F55" s="12"/>
      <c r="G55" s="12"/>
    </row>
    <row r="56">
      <c r="F56" s="12"/>
      <c r="G56" s="12"/>
    </row>
    <row r="57">
      <c r="F57" s="12"/>
      <c r="G57" s="12"/>
    </row>
    <row r="58">
      <c r="F58" s="12"/>
      <c r="G58" s="12"/>
    </row>
    <row r="59">
      <c r="F59" s="12"/>
      <c r="G59" s="12"/>
    </row>
    <row r="60">
      <c r="F60" s="12"/>
      <c r="G60" s="12"/>
    </row>
    <row r="61">
      <c r="F61" s="12"/>
      <c r="G61" s="12"/>
    </row>
    <row r="62">
      <c r="F62" s="12"/>
      <c r="G62" s="12"/>
    </row>
    <row r="63">
      <c r="F63" s="12"/>
      <c r="G63" s="12"/>
    </row>
    <row r="64">
      <c r="F64" s="12"/>
      <c r="G64" s="12"/>
    </row>
    <row r="65">
      <c r="F65" s="12"/>
      <c r="G65" s="12"/>
    </row>
    <row r="66">
      <c r="F66" s="12"/>
      <c r="G66" s="12"/>
    </row>
    <row r="67">
      <c r="F67" s="12"/>
      <c r="G67" s="12"/>
    </row>
    <row r="68">
      <c r="F68" s="12"/>
      <c r="G68" s="12"/>
    </row>
    <row r="69">
      <c r="F69" s="12"/>
      <c r="G69" s="12"/>
    </row>
    <row r="70">
      <c r="F70" s="12"/>
      <c r="G70" s="12"/>
    </row>
    <row r="71">
      <c r="F71" s="12"/>
      <c r="G71" s="12"/>
    </row>
    <row r="72">
      <c r="F72" s="12"/>
      <c r="G72" s="12"/>
    </row>
    <row r="73">
      <c r="F73" s="12"/>
      <c r="G73" s="12"/>
    </row>
    <row r="74">
      <c r="F74" s="12"/>
      <c r="G74" s="12"/>
    </row>
    <row r="75">
      <c r="F75" s="12"/>
      <c r="G75" s="12"/>
    </row>
    <row r="76">
      <c r="F76" s="12"/>
      <c r="G76" s="12"/>
    </row>
    <row r="77">
      <c r="F77" s="12"/>
      <c r="G77" s="12"/>
    </row>
    <row r="78">
      <c r="F78" s="12"/>
      <c r="G78" s="12"/>
    </row>
    <row r="79">
      <c r="F79" s="12"/>
      <c r="G79" s="12"/>
    </row>
    <row r="80">
      <c r="F80" s="12"/>
      <c r="G80" s="12"/>
    </row>
    <row r="81">
      <c r="F81" s="12"/>
      <c r="G81" s="12"/>
    </row>
    <row r="82">
      <c r="F82" s="12"/>
      <c r="G82" s="12"/>
    </row>
    <row r="83">
      <c r="F83" s="12"/>
      <c r="G83" s="12"/>
    </row>
    <row r="84">
      <c r="F84" s="12"/>
      <c r="G84" s="12"/>
    </row>
    <row r="85">
      <c r="F85" s="12"/>
      <c r="G85" s="12"/>
    </row>
    <row r="86">
      <c r="F86" s="12"/>
      <c r="G86" s="12"/>
    </row>
    <row r="87">
      <c r="F87" s="12"/>
      <c r="G87" s="12"/>
    </row>
    <row r="88">
      <c r="F88" s="12"/>
      <c r="G88" s="12"/>
    </row>
    <row r="89">
      <c r="F89" s="12"/>
      <c r="G89" s="12"/>
    </row>
    <row r="90">
      <c r="F90" s="12"/>
      <c r="G90" s="12"/>
    </row>
    <row r="91">
      <c r="F91" s="12"/>
      <c r="G91" s="12"/>
    </row>
    <row r="92">
      <c r="F92" s="12"/>
      <c r="G92" s="12"/>
    </row>
    <row r="93">
      <c r="F93" s="12"/>
      <c r="G93" s="12"/>
    </row>
    <row r="94">
      <c r="F94" s="12"/>
      <c r="G94" s="12"/>
    </row>
    <row r="95">
      <c r="F95" s="12"/>
      <c r="G95" s="12"/>
    </row>
    <row r="96">
      <c r="F96" s="12"/>
      <c r="G96" s="12"/>
    </row>
    <row r="97">
      <c r="F97" s="12"/>
      <c r="G97" s="12"/>
    </row>
    <row r="98">
      <c r="F98" s="12"/>
      <c r="G98" s="12"/>
    </row>
    <row r="99">
      <c r="F99" s="12"/>
      <c r="G99" s="12"/>
    </row>
    <row r="100">
      <c r="F100" s="12"/>
      <c r="G100" s="12"/>
    </row>
    <row r="101">
      <c r="F101" s="12"/>
      <c r="G101" s="12"/>
    </row>
    <row r="102">
      <c r="F102" s="12"/>
      <c r="G102" s="12"/>
    </row>
    <row r="103">
      <c r="F103" s="12"/>
      <c r="G103" s="12"/>
    </row>
    <row r="104">
      <c r="F104" s="12"/>
      <c r="G104" s="12"/>
    </row>
    <row r="105">
      <c r="F105" s="12"/>
      <c r="G105" s="12"/>
    </row>
    <row r="106">
      <c r="F106" s="12"/>
      <c r="G106" s="12"/>
    </row>
    <row r="107">
      <c r="F107" s="12"/>
      <c r="G107" s="12"/>
    </row>
    <row r="108">
      <c r="F108" s="12"/>
      <c r="G108" s="12"/>
    </row>
    <row r="109">
      <c r="F109" s="12"/>
      <c r="G109" s="12"/>
    </row>
    <row r="110">
      <c r="F110" s="12"/>
      <c r="G110" s="12"/>
    </row>
    <row r="111">
      <c r="F111" s="12"/>
      <c r="G111" s="12"/>
    </row>
    <row r="112">
      <c r="F112" s="12"/>
      <c r="G112" s="12"/>
    </row>
    <row r="113">
      <c r="F113" s="12"/>
      <c r="G113" s="12"/>
    </row>
    <row r="114">
      <c r="F114" s="12"/>
      <c r="G114" s="12"/>
    </row>
    <row r="115">
      <c r="F115" s="12"/>
      <c r="G115" s="12"/>
    </row>
    <row r="116">
      <c r="F116" s="12"/>
      <c r="G116" s="12"/>
    </row>
    <row r="117">
      <c r="F117" s="12"/>
      <c r="G117" s="12"/>
    </row>
    <row r="118">
      <c r="F118" s="12"/>
      <c r="G118" s="12"/>
    </row>
    <row r="119">
      <c r="F119" s="12"/>
      <c r="G119" s="12"/>
    </row>
    <row r="120">
      <c r="F120" s="12"/>
      <c r="G120" s="12"/>
    </row>
    <row r="121">
      <c r="F121" s="12"/>
      <c r="G121" s="12"/>
    </row>
    <row r="122">
      <c r="F122" s="12"/>
      <c r="G122" s="12"/>
    </row>
    <row r="123">
      <c r="F123" s="12"/>
      <c r="G123" s="12"/>
    </row>
    <row r="124">
      <c r="F124" s="12"/>
      <c r="G124" s="12"/>
    </row>
    <row r="125">
      <c r="F125" s="12"/>
      <c r="G125" s="12"/>
    </row>
    <row r="126">
      <c r="F126" s="12"/>
      <c r="G126" s="12"/>
    </row>
    <row r="127">
      <c r="F127" s="12"/>
      <c r="G127" s="12"/>
    </row>
    <row r="128">
      <c r="F128" s="12"/>
      <c r="G128" s="12"/>
    </row>
    <row r="129">
      <c r="F129" s="12"/>
      <c r="G129" s="12"/>
    </row>
    <row r="130">
      <c r="F130" s="12"/>
      <c r="G130" s="12"/>
    </row>
    <row r="131">
      <c r="F131" s="12"/>
      <c r="G131" s="12"/>
    </row>
    <row r="132">
      <c r="F132" s="12"/>
      <c r="G132" s="12"/>
    </row>
    <row r="133">
      <c r="F133" s="12"/>
      <c r="G133" s="12"/>
    </row>
    <row r="134">
      <c r="F134" s="12"/>
      <c r="G134" s="12"/>
    </row>
    <row r="135">
      <c r="F135" s="12"/>
      <c r="G135" s="12"/>
    </row>
    <row r="136">
      <c r="F136" s="12"/>
      <c r="G136" s="12"/>
    </row>
    <row r="137">
      <c r="F137" s="12"/>
      <c r="G137" s="12"/>
    </row>
    <row r="138">
      <c r="F138" s="12"/>
      <c r="G138" s="12"/>
    </row>
    <row r="139">
      <c r="F139" s="12"/>
      <c r="G139" s="12"/>
    </row>
    <row r="140">
      <c r="F140" s="12"/>
      <c r="G140" s="12"/>
    </row>
    <row r="141">
      <c r="F141" s="12"/>
      <c r="G141" s="12"/>
    </row>
    <row r="142">
      <c r="F142" s="12"/>
      <c r="G142" s="12"/>
    </row>
    <row r="143">
      <c r="F143" s="12"/>
      <c r="G143" s="12"/>
    </row>
    <row r="144">
      <c r="F144" s="12"/>
      <c r="G144" s="12"/>
    </row>
    <row r="145">
      <c r="F145" s="12"/>
      <c r="G145" s="12"/>
    </row>
    <row r="146">
      <c r="F146" s="12"/>
      <c r="G146" s="12"/>
    </row>
    <row r="147">
      <c r="F147" s="12"/>
      <c r="G147" s="12"/>
    </row>
    <row r="148">
      <c r="F148" s="12"/>
      <c r="G148" s="12"/>
    </row>
    <row r="149">
      <c r="F149" s="12"/>
      <c r="G149" s="12"/>
    </row>
    <row r="150">
      <c r="F150" s="12"/>
      <c r="G150" s="12"/>
    </row>
    <row r="151">
      <c r="F151" s="12"/>
      <c r="G151" s="12"/>
    </row>
    <row r="152">
      <c r="F152" s="12"/>
      <c r="G152" s="12"/>
    </row>
    <row r="153">
      <c r="F153" s="12"/>
      <c r="G153" s="12"/>
    </row>
    <row r="154">
      <c r="F154" s="12"/>
      <c r="G154" s="12"/>
    </row>
    <row r="155">
      <c r="F155" s="12"/>
      <c r="G155" s="12"/>
    </row>
    <row r="156">
      <c r="F156" s="12"/>
      <c r="G156" s="12"/>
    </row>
    <row r="157">
      <c r="F157" s="12"/>
      <c r="G157" s="12"/>
    </row>
    <row r="158">
      <c r="F158" s="12"/>
      <c r="G158" s="12"/>
    </row>
    <row r="159">
      <c r="F159" s="12"/>
      <c r="G159" s="12"/>
    </row>
    <row r="160">
      <c r="F160" s="12"/>
      <c r="G160" s="12"/>
    </row>
    <row r="161">
      <c r="F161" s="12"/>
      <c r="G161" s="12"/>
    </row>
    <row r="162">
      <c r="F162" s="12"/>
      <c r="G162" s="12"/>
    </row>
    <row r="163">
      <c r="F163" s="12"/>
      <c r="G163" s="12"/>
    </row>
    <row r="164">
      <c r="F164" s="12"/>
      <c r="G164" s="12"/>
    </row>
    <row r="165">
      <c r="F165" s="12"/>
      <c r="G165" s="12"/>
    </row>
    <row r="166">
      <c r="F166" s="12"/>
      <c r="G166" s="12"/>
    </row>
    <row r="167">
      <c r="F167" s="12"/>
      <c r="G167" s="12"/>
    </row>
    <row r="168">
      <c r="F168" s="12"/>
      <c r="G168" s="12"/>
    </row>
    <row r="169">
      <c r="F169" s="12"/>
      <c r="G169" s="12"/>
    </row>
    <row r="170">
      <c r="F170" s="12"/>
      <c r="G170" s="12"/>
    </row>
    <row r="171">
      <c r="F171" s="12"/>
      <c r="G171" s="12"/>
    </row>
    <row r="172">
      <c r="F172" s="12"/>
      <c r="G172" s="12"/>
    </row>
    <row r="173">
      <c r="F173" s="12"/>
      <c r="G173" s="12"/>
    </row>
    <row r="174">
      <c r="F174" s="12"/>
      <c r="G174" s="12"/>
    </row>
    <row r="175">
      <c r="F175" s="12"/>
      <c r="G175" s="12"/>
    </row>
    <row r="176">
      <c r="F176" s="12"/>
      <c r="G176" s="12"/>
    </row>
    <row r="177">
      <c r="F177" s="12"/>
      <c r="G177" s="12"/>
    </row>
    <row r="178">
      <c r="F178" s="12"/>
      <c r="G178" s="12"/>
    </row>
    <row r="179">
      <c r="F179" s="12"/>
      <c r="G179" s="12"/>
    </row>
    <row r="180">
      <c r="F180" s="12"/>
      <c r="G180" s="12"/>
    </row>
    <row r="181">
      <c r="F181" s="12"/>
      <c r="G181" s="12"/>
    </row>
    <row r="182">
      <c r="F182" s="12"/>
      <c r="G182" s="12"/>
    </row>
    <row r="183">
      <c r="F183" s="12"/>
      <c r="G183" s="12"/>
    </row>
    <row r="184">
      <c r="F184" s="12"/>
      <c r="G184" s="12"/>
    </row>
    <row r="185">
      <c r="F185" s="12"/>
      <c r="G185" s="12"/>
    </row>
    <row r="186">
      <c r="F186" s="12"/>
      <c r="G186" s="12"/>
    </row>
    <row r="187">
      <c r="F187" s="12"/>
      <c r="G187" s="12"/>
    </row>
    <row r="188">
      <c r="F188" s="12"/>
      <c r="G188" s="12"/>
    </row>
    <row r="189">
      <c r="F189" s="12"/>
      <c r="G189" s="12"/>
    </row>
  </sheetData>
  <mergeCells>
    <mergeCell ref="A1:H1"/>
    <mergeCell ref="H5:H6"/>
    <mergeCell ref="G5:G6"/>
    <mergeCell ref="F5:F6"/>
    <mergeCell ref="E5:E6"/>
    <mergeCell ref="D5:D6"/>
    <mergeCell ref="C5:C6"/>
    <mergeCell ref="B5:B6"/>
    <mergeCell ref="A5:A6"/>
    <mergeCell ref="A2:H2"/>
    <mergeCell ref="A3:H3"/>
    <mergeCell ref="A4:H4"/>
    <mergeCell ref="B9:C9"/>
  </mergeCells>
  <drawing r:id="rId1"/>
</worksheet>
</file>

<file path=xl/worksheets/sheet2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54a45"/>
    <outlinePr summaryBelow="false" summaryRight="false"/>
  </sheetPr>
  <dimension ref="A1"/>
  <sheetViews>
    <sheetView showGridLines="true" workbookViewId="0"/>
  </sheetViews>
  <sheetFormatPr defaultColWidth="14" defaultRowHeight="19"/>
  <cols>
    <col collapsed="false" customWidth="true" hidden="false" max="1" min="1" style="0" width="9"/>
    <col collapsed="false" customWidth="true" hidden="false" max="2" min="2" style="0" width="47"/>
    <col collapsed="false" customWidth="true" hidden="false" max="3" min="3" style="0" width="20"/>
    <col collapsed="false" customWidth="true" hidden="false" max="4" min="4" style="0" width="26"/>
    <col collapsed="false" customWidth="true" hidden="false" max="5" min="5" style="0" width="15"/>
    <col collapsed="false" customWidth="true" hidden="false" max="6" min="6" style="0" width="15"/>
    <col collapsed="false" customWidth="true" hidden="false" max="7" min="7" style="0" width="15"/>
    <col collapsed="false" customWidth="true" hidden="false" max="8" min="8" style="0" width="15"/>
    <col collapsed="false" customWidth="true" hidden="false" max="9" min="9" style="0" width="15"/>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s>
  <sheetData>
    <row customHeight="true" ht="40" r="1">
      <c r="A1" s="95"/>
      <c r="B1" s="95"/>
      <c r="C1" s="95"/>
      <c r="D1" s="95"/>
      <c r="E1" s="95"/>
      <c r="F1" s="95"/>
      <c r="G1" s="95"/>
      <c r="H1" s="95"/>
      <c r="I1" s="95"/>
      <c r="J1" s="95"/>
      <c r="K1" s="95"/>
      <c r="L1" s="95"/>
      <c r="M1" s="95"/>
      <c r="N1" s="95"/>
      <c r="O1" s="95"/>
      <c r="P1" s="95"/>
      <c r="Q1" s="95"/>
      <c r="R1" s="95"/>
      <c r="S1" s="95"/>
      <c r="T1" s="95"/>
    </row>
    <row customHeight="true" ht="40" r="2">
      <c r="A2" s="95"/>
      <c r="B2" s="95"/>
      <c r="C2" s="95"/>
      <c r="D2" s="95"/>
      <c r="E2" s="95"/>
      <c r="F2" s="95"/>
      <c r="G2" s="95"/>
      <c r="H2" s="95"/>
      <c r="I2" s="95"/>
      <c r="J2" s="95"/>
      <c r="K2" s="95"/>
      <c r="L2" s="95"/>
      <c r="M2" s="95"/>
      <c r="N2" s="95"/>
      <c r="O2" s="95"/>
      <c r="P2" s="95"/>
      <c r="Q2" s="95"/>
      <c r="R2" s="95"/>
      <c r="S2" s="95"/>
      <c r="T2" s="95"/>
    </row>
    <row customHeight="true" ht="40" r="3">
      <c r="A3" s="95"/>
      <c r="B3" s="95"/>
      <c r="C3" s="95"/>
      <c r="D3" s="95"/>
      <c r="E3" s="95"/>
      <c r="F3" s="95"/>
      <c r="G3" s="95"/>
      <c r="H3" s="95"/>
      <c r="I3" s="95"/>
      <c r="J3" s="95"/>
      <c r="K3" s="95"/>
      <c r="L3" s="95"/>
      <c r="M3" s="95"/>
      <c r="N3" s="95"/>
      <c r="O3" s="95"/>
      <c r="P3" s="95"/>
      <c r="Q3" s="95"/>
      <c r="R3" s="95"/>
      <c r="S3" s="95"/>
      <c r="T3" s="95"/>
    </row>
    <row customHeight="true" ht="40" r="4">
      <c r="A4" s="95"/>
      <c r="B4" s="95"/>
      <c r="C4" s="95"/>
      <c r="D4" s="95"/>
      <c r="E4" s="95"/>
      <c r="F4" s="95"/>
      <c r="G4" s="95"/>
      <c r="H4" s="95"/>
      <c r="I4" s="95"/>
      <c r="J4" s="95"/>
      <c r="K4" s="95"/>
      <c r="L4" s="95"/>
      <c r="M4" s="95"/>
      <c r="N4" s="95"/>
      <c r="O4" s="95"/>
      <c r="P4" s="95"/>
      <c r="Q4" s="95"/>
      <c r="R4" s="95"/>
      <c r="S4" s="95"/>
      <c r="T4" s="95"/>
    </row>
    <row customHeight="true" ht="40" r="5">
      <c r="A5" s="95"/>
      <c r="B5" s="95"/>
      <c r="C5" s="95"/>
      <c r="D5" s="95"/>
      <c r="E5" s="95"/>
      <c r="F5" s="95"/>
      <c r="G5" s="95"/>
      <c r="H5" s="95"/>
      <c r="I5" s="95"/>
      <c r="J5" s="95"/>
      <c r="K5" s="95"/>
      <c r="L5" s="95"/>
      <c r="M5" s="95"/>
      <c r="N5" s="95"/>
      <c r="O5" s="95"/>
      <c r="P5" s="95"/>
      <c r="Q5" s="95"/>
      <c r="R5" s="95"/>
      <c r="S5" s="95"/>
      <c r="T5" s="95"/>
    </row>
    <row customHeight="true" ht="40" r="6">
      <c r="A6" s="95"/>
      <c r="B6" s="95"/>
      <c r="C6" s="95"/>
      <c r="D6" s="95"/>
      <c r="E6" s="95"/>
      <c r="F6" s="95"/>
      <c r="G6" s="95"/>
      <c r="H6" s="95"/>
      <c r="I6" s="95"/>
      <c r="J6" s="95"/>
      <c r="K6" s="95"/>
      <c r="L6" s="95"/>
      <c r="M6" s="95"/>
      <c r="N6" s="95"/>
      <c r="O6" s="95"/>
      <c r="P6" s="95"/>
      <c r="Q6" s="95"/>
      <c r="R6" s="95"/>
      <c r="S6" s="95"/>
      <c r="T6" s="95"/>
    </row>
    <row customHeight="true" ht="40" r="7">
      <c r="A7" s="95"/>
      <c r="B7" s="95"/>
      <c r="C7" s="95"/>
      <c r="D7" s="95"/>
      <c r="E7" s="95"/>
      <c r="F7" s="95"/>
      <c r="G7" s="103"/>
      <c r="H7" s="95"/>
      <c r="I7" s="95"/>
      <c r="J7" s="95"/>
      <c r="K7" s="95"/>
      <c r="L7" s="95"/>
      <c r="M7" s="95"/>
      <c r="N7" s="95"/>
      <c r="O7" s="95"/>
      <c r="P7" s="95"/>
      <c r="Q7" s="95"/>
      <c r="R7" s="95"/>
      <c r="S7" s="95"/>
      <c r="T7" s="95"/>
    </row>
    <row customHeight="true" ht="40" r="8">
      <c r="A8" s="95"/>
      <c r="B8" s="95"/>
      <c r="C8" s="95"/>
      <c r="D8" s="95"/>
      <c r="E8" s="95"/>
      <c r="F8" s="95"/>
      <c r="G8" s="95"/>
      <c r="H8" s="95"/>
      <c r="I8" s="95"/>
      <c r="J8" s="95"/>
      <c r="K8" s="95"/>
      <c r="L8" s="95"/>
      <c r="M8" s="95"/>
      <c r="N8" s="95"/>
      <c r="O8" s="95"/>
      <c r="P8" s="95"/>
      <c r="Q8" s="95"/>
      <c r="R8" s="95"/>
      <c r="S8" s="95"/>
      <c r="T8" s="95"/>
    </row>
    <row customHeight="true" ht="18" r="9">
      <c r="A9" s="95"/>
      <c r="B9" s="95"/>
      <c r="C9" s="95"/>
      <c r="D9" s="95"/>
      <c r="E9" s="95"/>
      <c r="F9" s="95"/>
      <c r="G9" s="95"/>
      <c r="H9" s="95"/>
      <c r="I9" s="95"/>
      <c r="J9" s="95"/>
      <c r="K9" s="95"/>
      <c r="L9" s="95"/>
      <c r="M9" s="95"/>
      <c r="N9" s="95"/>
      <c r="O9" s="95"/>
      <c r="P9" s="95"/>
      <c r="Q9" s="95"/>
      <c r="R9" s="95"/>
      <c r="S9" s="95"/>
      <c r="T9" s="95"/>
    </row>
    <row customHeight="true" ht="27" r="10">
      <c r="A10" s="517" t="str">
        <v>BẢNG TỔNG HỢP DỰ TOÁN CÔNG TRÌNH LKS</v>
      </c>
      <c r="B10" s="517"/>
      <c r="C10" s="517"/>
      <c r="D10" s="517"/>
      <c r="E10" s="95"/>
      <c r="F10" s="95"/>
      <c r="G10" s="95"/>
      <c r="H10" s="95"/>
      <c r="I10" s="95"/>
      <c r="J10" s="95"/>
      <c r="K10" s="95"/>
      <c r="L10" s="95"/>
      <c r="M10" s="95"/>
      <c r="N10" s="95"/>
      <c r="O10" s="95"/>
      <c r="P10" s="95"/>
      <c r="Q10" s="95"/>
      <c r="R10" s="95"/>
      <c r="S10" s="95"/>
      <c r="T10" s="95"/>
    </row>
    <row r="11">
      <c r="A11" s="95"/>
      <c r="B11" s="95"/>
      <c r="C11" s="95"/>
      <c r="D11" s="95"/>
      <c r="E11" s="95"/>
      <c r="F11" s="95"/>
      <c r="G11" s="95"/>
      <c r="H11" s="95"/>
      <c r="I11" s="95"/>
      <c r="J11" s="95"/>
      <c r="K11" s="95"/>
      <c r="L11" s="95"/>
      <c r="M11" s="95"/>
      <c r="N11" s="95"/>
      <c r="O11" s="95"/>
      <c r="P11" s="95"/>
      <c r="Q11" s="95"/>
      <c r="R11" s="95"/>
      <c r="S11" s="95"/>
      <c r="T11" s="95"/>
    </row>
    <row r="12">
      <c r="A12" s="106" t="str">
        <v>STT</v>
      </c>
      <c r="B12" s="105" t="str">
        <v>HẠNG MỤC</v>
      </c>
      <c r="C12" s="105" t="str" xml:space="preserve">
        <v> THÀNH TIỀN </v>
      </c>
      <c r="D12" s="105" t="str">
        <v>Ghi chú</v>
      </c>
      <c r="E12" s="95"/>
      <c r="F12" s="95"/>
      <c r="G12" s="95"/>
      <c r="H12" s="95"/>
      <c r="I12" s="95"/>
      <c r="J12" s="95"/>
      <c r="K12" s="95"/>
      <c r="L12" s="95"/>
      <c r="M12" s="95"/>
      <c r="N12" s="95"/>
      <c r="O12" s="95"/>
      <c r="P12" s="95"/>
      <c r="Q12" s="95"/>
      <c r="R12" s="95"/>
      <c r="S12" s="95"/>
      <c r="T12" s="95"/>
    </row>
    <row r="13">
      <c r="A13" s="97">
        <v>1</v>
      </c>
      <c r="B13" s="107" t="str">
        <v>Hm nội thất</v>
      </c>
      <c r="C13" s="94">
        <f>+'HM. Nội Thất Chốt '!J7</f>
      </c>
      <c r="D13" s="98"/>
      <c r="E13" s="95"/>
      <c r="F13" s="95"/>
      <c r="G13" s="95"/>
      <c r="H13" s="95"/>
      <c r="I13" s="95"/>
      <c r="J13" s="95"/>
      <c r="K13" s="95"/>
      <c r="L13" s="95"/>
      <c r="M13" s="95"/>
      <c r="N13" s="95"/>
      <c r="O13" s="95"/>
      <c r="P13" s="95"/>
      <c r="Q13" s="95"/>
      <c r="R13" s="95"/>
      <c r="S13" s="95"/>
      <c r="T13" s="95"/>
    </row>
    <row r="14">
      <c r="A14" s="97">
        <v>2</v>
      </c>
      <c r="B14" s="96" t="str">
        <v>Hm đồ rời</v>
      </c>
      <c r="C14" s="94">
        <f>+'HM. Đồ Rời'!J7</f>
      </c>
      <c r="D14" s="98"/>
      <c r="E14" s="95"/>
      <c r="F14" s="95"/>
      <c r="G14" s="95"/>
      <c r="H14" s="95"/>
      <c r="I14" s="95"/>
      <c r="J14" s="95"/>
      <c r="K14" s="95"/>
      <c r="L14" s="95"/>
      <c r="M14" s="95"/>
      <c r="N14" s="95"/>
      <c r="O14" s="95"/>
      <c r="P14" s="95"/>
      <c r="Q14" s="95"/>
      <c r="R14" s="95"/>
      <c r="S14" s="95"/>
      <c r="T14" s="95"/>
    </row>
    <row r="15">
      <c r="A15" s="97">
        <v>3</v>
      </c>
      <c r="B15" s="96" t="str">
        <v>Hm phát sinh</v>
      </c>
      <c r="C15" s="94">
        <f>+'KL bổ sung'!F14</f>
      </c>
      <c r="D15" s="98"/>
      <c r="E15" s="95"/>
      <c r="F15" s="95"/>
      <c r="G15" s="95"/>
      <c r="H15" s="95"/>
      <c r="I15" s="95"/>
      <c r="J15" s="95"/>
      <c r="K15" s="95"/>
      <c r="L15" s="95"/>
      <c r="M15" s="95"/>
      <c r="N15" s="95"/>
      <c r="O15" s="95"/>
      <c r="P15" s="95"/>
      <c r="Q15" s="95"/>
      <c r="R15" s="95"/>
      <c r="S15" s="95"/>
      <c r="T15" s="95"/>
    </row>
    <row r="16">
      <c r="A16" s="99" t="str">
        <v>TỔNG CỘNG</v>
      </c>
      <c r="B16" s="100"/>
      <c r="C16" s="101">
        <f>SUM(C13:C15)</f>
      </c>
      <c r="D16" s="102"/>
      <c r="E16" s="95"/>
      <c r="F16" s="95"/>
      <c r="G16" s="95"/>
      <c r="H16" s="95"/>
      <c r="I16" s="95"/>
      <c r="J16" s="95"/>
      <c r="K16" s="95"/>
      <c r="L16" s="95"/>
      <c r="M16" s="95"/>
      <c r="N16" s="95"/>
      <c r="O16" s="95"/>
      <c r="P16" s="95"/>
      <c r="Q16" s="95"/>
      <c r="R16" s="95"/>
      <c r="S16" s="95"/>
      <c r="T16" s="95"/>
    </row>
    <row r="17">
      <c r="A17" s="95"/>
      <c r="B17" s="95"/>
      <c r="C17" s="95"/>
      <c r="D17" s="95"/>
      <c r="E17" s="95"/>
      <c r="F17" s="95"/>
      <c r="G17" s="95"/>
      <c r="H17" s="95"/>
      <c r="I17" s="95"/>
      <c r="J17" s="95"/>
      <c r="K17" s="95"/>
      <c r="L17" s="95"/>
      <c r="M17" s="95"/>
      <c r="N17" s="95"/>
      <c r="O17" s="95"/>
      <c r="P17" s="95"/>
      <c r="Q17" s="95"/>
      <c r="R17" s="95"/>
      <c r="S17" s="95"/>
      <c r="T17" s="95"/>
    </row>
    <row r="18">
      <c r="A18" s="95"/>
      <c r="B18" s="95"/>
      <c r="C18" s="95"/>
      <c r="D18" s="95"/>
      <c r="E18" s="95"/>
      <c r="F18" s="95"/>
      <c r="G18" s="95"/>
      <c r="H18" s="95"/>
      <c r="I18" s="95"/>
      <c r="J18" s="95"/>
      <c r="K18" s="95"/>
      <c r="L18" s="95"/>
      <c r="M18" s="95"/>
      <c r="N18" s="95"/>
      <c r="O18" s="95"/>
      <c r="P18" s="95"/>
      <c r="Q18" s="95"/>
      <c r="R18" s="95"/>
      <c r="S18" s="95"/>
      <c r="T18" s="95"/>
    </row>
    <row r="19">
      <c r="A19" s="95"/>
      <c r="B19" s="95"/>
      <c r="C19" s="95"/>
      <c r="D19" s="95"/>
      <c r="E19" s="95"/>
      <c r="F19" s="95"/>
      <c r="G19" s="95"/>
      <c r="H19" s="95"/>
      <c r="I19" s="95"/>
      <c r="J19" s="95"/>
      <c r="K19" s="95"/>
      <c r="L19" s="95"/>
      <c r="M19" s="95"/>
      <c r="N19" s="95"/>
      <c r="O19" s="95"/>
      <c r="P19" s="95"/>
      <c r="Q19" s="95"/>
      <c r="R19" s="95"/>
      <c r="S19" s="95"/>
      <c r="T19" s="95"/>
    </row>
    <row r="20">
      <c r="A20" s="95"/>
      <c r="B20" s="95"/>
      <c r="C20" s="95"/>
      <c r="D20" s="95"/>
      <c r="E20" s="95"/>
      <c r="F20" s="95"/>
      <c r="G20" s="95"/>
      <c r="H20" s="95"/>
      <c r="I20" s="95"/>
      <c r="J20" s="95"/>
      <c r="K20" s="95"/>
      <c r="L20" s="95"/>
      <c r="M20" s="95"/>
      <c r="N20" s="95"/>
      <c r="O20" s="95"/>
      <c r="P20" s="95"/>
      <c r="Q20" s="95"/>
      <c r="R20" s="95"/>
      <c r="S20" s="95"/>
      <c r="T20" s="95"/>
    </row>
    <row r="21">
      <c r="A21" s="95"/>
      <c r="B21" s="95"/>
      <c r="C21" s="95"/>
      <c r="D21" s="95"/>
      <c r="E21" s="95"/>
      <c r="F21" s="95"/>
      <c r="G21" s="95"/>
      <c r="H21" s="95"/>
      <c r="I21" s="95"/>
      <c r="J21" s="95"/>
      <c r="K21" s="95"/>
      <c r="L21" s="95"/>
      <c r="M21" s="95"/>
      <c r="N21" s="95"/>
      <c r="O21" s="95"/>
      <c r="P21" s="95"/>
      <c r="Q21" s="95"/>
      <c r="R21" s="95"/>
      <c r="S21" s="95"/>
      <c r="T21" s="95"/>
    </row>
    <row r="22">
      <c r="A22" s="95"/>
      <c r="B22" s="95"/>
      <c r="C22" s="95"/>
      <c r="D22" s="95"/>
      <c r="E22" s="95"/>
      <c r="F22" s="95"/>
      <c r="G22" s="95"/>
      <c r="H22" s="95"/>
      <c r="I22" s="95"/>
      <c r="J22" s="95"/>
      <c r="K22" s="95"/>
      <c r="L22" s="95"/>
      <c r="M22" s="95"/>
      <c r="N22" s="95"/>
      <c r="O22" s="95"/>
      <c r="P22" s="95"/>
      <c r="Q22" s="95"/>
      <c r="R22" s="95"/>
      <c r="S22" s="95"/>
      <c r="T22" s="95"/>
    </row>
    <row r="23">
      <c r="A23" s="95"/>
      <c r="B23" s="95"/>
      <c r="C23" s="95"/>
      <c r="D23" s="95"/>
      <c r="E23" s="95"/>
      <c r="F23" s="95"/>
      <c r="G23" s="95"/>
      <c r="H23" s="95"/>
      <c r="I23" s="95"/>
      <c r="J23" s="95"/>
      <c r="K23" s="95"/>
      <c r="L23" s="95"/>
      <c r="M23" s="95"/>
      <c r="N23" s="95"/>
      <c r="O23" s="95"/>
      <c r="P23" s="95"/>
      <c r="Q23" s="95"/>
      <c r="R23" s="95"/>
      <c r="S23" s="95"/>
      <c r="T23" s="95"/>
    </row>
    <row r="24">
      <c r="A24" s="95"/>
      <c r="B24" s="95"/>
      <c r="C24" s="95"/>
      <c r="D24" s="95"/>
      <c r="E24" s="95"/>
      <c r="F24" s="95"/>
      <c r="G24" s="95"/>
      <c r="H24" s="95"/>
      <c r="I24" s="95"/>
      <c r="J24" s="95"/>
      <c r="K24" s="95"/>
      <c r="L24" s="95"/>
      <c r="M24" s="95"/>
      <c r="N24" s="95"/>
      <c r="O24" s="95"/>
      <c r="P24" s="95"/>
      <c r="Q24" s="95"/>
      <c r="R24" s="95"/>
      <c r="S24" s="95"/>
      <c r="T24" s="95"/>
    </row>
    <row r="25">
      <c r="A25" s="95"/>
      <c r="B25" s="95"/>
      <c r="C25" s="95"/>
      <c r="D25" s="95"/>
      <c r="E25" s="95"/>
      <c r="F25" s="95"/>
      <c r="G25" s="95"/>
      <c r="H25" s="95"/>
      <c r="I25" s="95"/>
      <c r="J25" s="95"/>
      <c r="K25" s="95"/>
      <c r="L25" s="95"/>
      <c r="M25" s="95"/>
      <c r="N25" s="95"/>
      <c r="O25" s="95"/>
      <c r="P25" s="95"/>
      <c r="Q25" s="95"/>
      <c r="R25" s="95"/>
      <c r="S25" s="95"/>
      <c r="T25" s="95"/>
    </row>
    <row r="26">
      <c r="A26" s="95"/>
      <c r="B26" s="95"/>
      <c r="C26" s="95"/>
      <c r="D26" s="95"/>
      <c r="E26" s="95"/>
      <c r="F26" s="95"/>
      <c r="G26" s="95"/>
      <c r="H26" s="95"/>
      <c r="I26" s="95"/>
      <c r="J26" s="95"/>
      <c r="K26" s="95"/>
      <c r="L26" s="95"/>
      <c r="M26" s="95"/>
      <c r="N26" s="95"/>
      <c r="O26" s="95"/>
      <c r="P26" s="95"/>
      <c r="Q26" s="95"/>
      <c r="R26" s="95"/>
      <c r="S26" s="95"/>
      <c r="T26" s="95"/>
    </row>
    <row r="27">
      <c r="A27" s="95"/>
      <c r="B27" s="95"/>
      <c r="C27" s="95"/>
      <c r="D27" s="95"/>
      <c r="E27" s="95"/>
      <c r="F27" s="95"/>
      <c r="G27" s="95"/>
      <c r="H27" s="95"/>
      <c r="I27" s="95"/>
      <c r="J27" s="95"/>
      <c r="K27" s="95"/>
      <c r="L27" s="95"/>
      <c r="M27" s="95"/>
      <c r="N27" s="95"/>
      <c r="O27" s="95"/>
      <c r="P27" s="95"/>
      <c r="Q27" s="95"/>
      <c r="R27" s="95"/>
      <c r="S27" s="95"/>
      <c r="T27" s="95"/>
    </row>
    <row r="28">
      <c r="A28" s="95"/>
      <c r="B28" s="95"/>
      <c r="C28" s="95"/>
      <c r="D28" s="95"/>
      <c r="E28" s="95"/>
      <c r="F28" s="95"/>
      <c r="G28" s="95"/>
      <c r="H28" s="95"/>
      <c r="I28" s="95"/>
      <c r="J28" s="95"/>
      <c r="K28" s="95"/>
      <c r="L28" s="95"/>
      <c r="M28" s="95"/>
      <c r="N28" s="95"/>
      <c r="O28" s="95"/>
      <c r="P28" s="95"/>
      <c r="Q28" s="95"/>
      <c r="R28" s="95"/>
      <c r="S28" s="95"/>
      <c r="T28" s="95"/>
    </row>
    <row r="29">
      <c r="A29" s="95"/>
      <c r="B29" s="95"/>
      <c r="C29" s="95"/>
      <c r="D29" s="95"/>
      <c r="E29" s="95"/>
      <c r="F29" s="95"/>
      <c r="G29" s="95"/>
      <c r="H29" s="95"/>
      <c r="I29" s="95"/>
      <c r="J29" s="95"/>
      <c r="K29" s="95"/>
      <c r="L29" s="95"/>
      <c r="M29" s="95"/>
      <c r="N29" s="95"/>
      <c r="O29" s="95"/>
      <c r="P29" s="95"/>
      <c r="Q29" s="95"/>
      <c r="R29" s="95"/>
      <c r="S29" s="95"/>
      <c r="T29" s="95"/>
    </row>
    <row r="30">
      <c r="A30" s="95"/>
      <c r="B30" s="95"/>
      <c r="C30" s="95"/>
      <c r="D30" s="95"/>
      <c r="E30" s="95"/>
      <c r="F30" s="95"/>
      <c r="G30" s="95"/>
      <c r="H30" s="95"/>
      <c r="I30" s="95"/>
      <c r="J30" s="95"/>
      <c r="K30" s="95"/>
      <c r="L30" s="95"/>
      <c r="M30" s="95"/>
      <c r="N30" s="95"/>
      <c r="O30" s="95"/>
      <c r="P30" s="95"/>
      <c r="Q30" s="95"/>
      <c r="R30" s="95"/>
      <c r="S30" s="95"/>
      <c r="T30" s="95"/>
    </row>
    <row r="31">
      <c r="A31" s="95"/>
      <c r="B31" s="95"/>
      <c r="C31" s="95"/>
      <c r="D31" s="95"/>
      <c r="E31" s="95"/>
      <c r="F31" s="95"/>
      <c r="G31" s="95"/>
      <c r="H31" s="95"/>
      <c r="I31" s="95"/>
      <c r="J31" s="95"/>
      <c r="K31" s="95"/>
      <c r="L31" s="95"/>
      <c r="M31" s="95"/>
      <c r="N31" s="95"/>
      <c r="O31" s="95"/>
      <c r="P31" s="95"/>
      <c r="Q31" s="95"/>
      <c r="R31" s="95"/>
      <c r="S31" s="95"/>
      <c r="T31" s="95"/>
    </row>
    <row r="32">
      <c r="A32" s="95"/>
      <c r="B32" s="95"/>
      <c r="C32" s="95"/>
      <c r="D32" s="95"/>
      <c r="E32" s="95"/>
      <c r="F32" s="95"/>
      <c r="G32" s="95"/>
      <c r="H32" s="95"/>
      <c r="I32" s="95"/>
      <c r="J32" s="95"/>
      <c r="K32" s="95"/>
      <c r="L32" s="95"/>
      <c r="M32" s="95"/>
      <c r="N32" s="95"/>
      <c r="O32" s="95"/>
      <c r="P32" s="95"/>
      <c r="Q32" s="95"/>
      <c r="R32" s="95"/>
      <c r="S32" s="95"/>
      <c r="T32" s="95"/>
    </row>
    <row r="33">
      <c r="A33" s="95"/>
      <c r="B33" s="95"/>
      <c r="C33" s="95"/>
      <c r="D33" s="95"/>
      <c r="E33" s="95"/>
      <c r="F33" s="95"/>
      <c r="G33" s="95"/>
      <c r="H33" s="95"/>
      <c r="I33" s="95"/>
      <c r="J33" s="95"/>
      <c r="K33" s="95"/>
      <c r="L33" s="95"/>
      <c r="M33" s="95"/>
      <c r="N33" s="95"/>
      <c r="O33" s="95"/>
      <c r="P33" s="95"/>
      <c r="Q33" s="95"/>
      <c r="R33" s="95"/>
      <c r="S33" s="95"/>
      <c r="T33" s="95"/>
    </row>
    <row r="34">
      <c r="A34" s="95"/>
      <c r="B34" s="95"/>
      <c r="C34" s="95"/>
      <c r="D34" s="95"/>
      <c r="E34" s="95"/>
      <c r="F34" s="95"/>
      <c r="G34" s="95"/>
      <c r="H34" s="95"/>
      <c r="I34" s="95"/>
      <c r="J34" s="95"/>
      <c r="K34" s="95"/>
      <c r="L34" s="95"/>
      <c r="M34" s="95"/>
      <c r="N34" s="95"/>
      <c r="O34" s="95"/>
      <c r="P34" s="95"/>
      <c r="Q34" s="95"/>
      <c r="R34" s="95"/>
      <c r="S34" s="95"/>
      <c r="T34" s="95"/>
    </row>
    <row r="35">
      <c r="A35" s="95"/>
      <c r="B35" s="95"/>
      <c r="C35" s="95"/>
      <c r="D35" s="95"/>
      <c r="E35" s="95"/>
      <c r="F35" s="95"/>
      <c r="G35" s="95"/>
      <c r="H35" s="95"/>
      <c r="I35" s="95"/>
      <c r="J35" s="95"/>
      <c r="K35" s="95"/>
      <c r="L35" s="95"/>
      <c r="M35" s="95"/>
      <c r="N35" s="95"/>
      <c r="O35" s="95"/>
      <c r="P35" s="95"/>
      <c r="Q35" s="95"/>
      <c r="R35" s="95"/>
      <c r="S35" s="95"/>
      <c r="T35" s="95"/>
    </row>
    <row r="36">
      <c r="A36" s="95"/>
      <c r="B36" s="95"/>
      <c r="C36" s="95"/>
      <c r="D36" s="95"/>
      <c r="E36" s="95"/>
      <c r="F36" s="95"/>
      <c r="G36" s="95"/>
      <c r="H36" s="95"/>
      <c r="I36" s="95"/>
      <c r="J36" s="95"/>
      <c r="K36" s="95"/>
      <c r="L36" s="95"/>
      <c r="M36" s="95"/>
      <c r="N36" s="95"/>
      <c r="O36" s="95"/>
      <c r="P36" s="95"/>
      <c r="Q36" s="95"/>
      <c r="R36" s="95"/>
      <c r="S36" s="95"/>
      <c r="T36" s="95"/>
    </row>
    <row r="37">
      <c r="A37" s="95"/>
      <c r="B37" s="95"/>
      <c r="C37" s="95"/>
      <c r="D37" s="95"/>
      <c r="E37" s="95"/>
      <c r="F37" s="95"/>
      <c r="G37" s="95"/>
      <c r="H37" s="95"/>
      <c r="I37" s="95"/>
      <c r="J37" s="95"/>
      <c r="K37" s="95"/>
      <c r="L37" s="95"/>
      <c r="M37" s="95"/>
      <c r="N37" s="95"/>
      <c r="O37" s="95"/>
      <c r="P37" s="95"/>
      <c r="Q37" s="95"/>
      <c r="R37" s="95"/>
      <c r="S37" s="95"/>
      <c r="T37" s="95"/>
    </row>
    <row r="38">
      <c r="A38" s="95"/>
      <c r="B38" s="95"/>
      <c r="C38" s="95"/>
      <c r="D38" s="95"/>
      <c r="E38" s="95"/>
      <c r="F38" s="95"/>
      <c r="G38" s="95"/>
      <c r="H38" s="95"/>
      <c r="I38" s="95"/>
      <c r="J38" s="95"/>
      <c r="K38" s="95"/>
      <c r="L38" s="95"/>
      <c r="M38" s="95"/>
      <c r="N38" s="95"/>
      <c r="O38" s="95"/>
      <c r="P38" s="95"/>
      <c r="Q38" s="95"/>
      <c r="R38" s="95"/>
      <c r="S38" s="95"/>
      <c r="T38" s="95"/>
    </row>
    <row r="39">
      <c r="A39" s="95"/>
      <c r="B39" s="95"/>
      <c r="C39" s="95"/>
      <c r="D39" s="95"/>
      <c r="E39" s="95"/>
      <c r="F39" s="95"/>
      <c r="G39" s="95"/>
      <c r="H39" s="95"/>
      <c r="I39" s="95"/>
      <c r="J39" s="95"/>
      <c r="K39" s="95"/>
      <c r="L39" s="95"/>
      <c r="M39" s="95"/>
      <c r="N39" s="95"/>
      <c r="O39" s="95"/>
      <c r="P39" s="95"/>
      <c r="Q39" s="95"/>
      <c r="R39" s="95"/>
      <c r="S39" s="95"/>
      <c r="T39" s="95"/>
    </row>
    <row r="40">
      <c r="A40" s="95"/>
      <c r="B40" s="95"/>
      <c r="C40" s="95"/>
      <c r="D40" s="95"/>
      <c r="E40" s="95"/>
      <c r="F40" s="95"/>
      <c r="G40" s="95"/>
      <c r="H40" s="95"/>
      <c r="I40" s="95"/>
      <c r="J40" s="95"/>
      <c r="K40" s="95"/>
      <c r="L40" s="95"/>
      <c r="M40" s="95"/>
      <c r="N40" s="95"/>
      <c r="O40" s="95"/>
      <c r="P40" s="95"/>
      <c r="Q40" s="95"/>
      <c r="R40" s="95"/>
      <c r="S40" s="95"/>
      <c r="T40" s="95"/>
    </row>
    <row r="41">
      <c r="A41" s="95"/>
      <c r="B41" s="95"/>
      <c r="C41" s="95"/>
      <c r="D41" s="95"/>
      <c r="E41" s="95"/>
      <c r="F41" s="95"/>
      <c r="G41" s="95"/>
      <c r="H41" s="95"/>
      <c r="I41" s="95"/>
      <c r="J41" s="95"/>
      <c r="K41" s="95"/>
      <c r="L41" s="95"/>
      <c r="M41" s="95"/>
      <c r="N41" s="95"/>
      <c r="O41" s="95"/>
      <c r="P41" s="95"/>
      <c r="Q41" s="95"/>
      <c r="R41" s="95"/>
      <c r="S41" s="95"/>
      <c r="T41" s="95"/>
    </row>
    <row r="42">
      <c r="A42" s="95"/>
      <c r="B42" s="95"/>
      <c r="C42" s="95"/>
      <c r="D42" s="95"/>
      <c r="E42" s="95"/>
      <c r="F42" s="95"/>
      <c r="G42" s="95"/>
      <c r="H42" s="95"/>
      <c r="I42" s="95"/>
      <c r="J42" s="95"/>
      <c r="K42" s="95"/>
      <c r="L42" s="95"/>
      <c r="M42" s="95"/>
      <c r="N42" s="95"/>
      <c r="O42" s="95"/>
      <c r="P42" s="95"/>
      <c r="Q42" s="95"/>
      <c r="R42" s="95"/>
      <c r="S42" s="95"/>
      <c r="T42" s="95"/>
    </row>
    <row r="43">
      <c r="A43" s="95"/>
      <c r="B43" s="95"/>
      <c r="C43" s="95"/>
      <c r="D43" s="95"/>
      <c r="E43" s="95"/>
      <c r="F43" s="95"/>
      <c r="G43" s="95"/>
      <c r="H43" s="95"/>
      <c r="I43" s="95"/>
      <c r="J43" s="95"/>
      <c r="K43" s="95"/>
      <c r="L43" s="95"/>
      <c r="M43" s="95"/>
      <c r="N43" s="95"/>
      <c r="O43" s="95"/>
      <c r="P43" s="95"/>
      <c r="Q43" s="95"/>
      <c r="R43" s="95"/>
      <c r="S43" s="95"/>
      <c r="T43" s="95"/>
    </row>
    <row r="44">
      <c r="A44" s="95"/>
      <c r="B44" s="95"/>
      <c r="C44" s="95"/>
      <c r="D44" s="95"/>
      <c r="E44" s="95"/>
      <c r="F44" s="95"/>
      <c r="G44" s="95"/>
      <c r="H44" s="95"/>
      <c r="I44" s="95"/>
      <c r="J44" s="95"/>
      <c r="K44" s="95"/>
      <c r="L44" s="95"/>
      <c r="M44" s="95"/>
      <c r="N44" s="95"/>
      <c r="O44" s="95"/>
      <c r="P44" s="95"/>
      <c r="Q44" s="95"/>
      <c r="R44" s="95"/>
      <c r="S44" s="95"/>
      <c r="T44" s="95"/>
    </row>
    <row r="45">
      <c r="A45" s="95"/>
      <c r="B45" s="95"/>
      <c r="C45" s="95"/>
      <c r="D45" s="95"/>
      <c r="E45" s="95"/>
      <c r="F45" s="95"/>
      <c r="G45" s="95"/>
      <c r="H45" s="95"/>
      <c r="I45" s="95"/>
      <c r="J45" s="95"/>
      <c r="K45" s="95"/>
      <c r="L45" s="95"/>
      <c r="M45" s="95"/>
      <c r="N45" s="95"/>
      <c r="O45" s="95"/>
      <c r="P45" s="95"/>
      <c r="Q45" s="95"/>
      <c r="R45" s="95"/>
      <c r="S45" s="95"/>
      <c r="T45" s="95"/>
    </row>
    <row r="46">
      <c r="A46" s="95"/>
      <c r="B46" s="95"/>
      <c r="C46" s="95"/>
      <c r="D46" s="95"/>
      <c r="E46" s="95"/>
      <c r="F46" s="95"/>
      <c r="G46" s="95"/>
      <c r="H46" s="95"/>
      <c r="I46" s="95"/>
      <c r="J46" s="95"/>
      <c r="K46" s="95"/>
      <c r="L46" s="95"/>
      <c r="M46" s="95"/>
      <c r="N46" s="95"/>
      <c r="O46" s="95"/>
      <c r="P46" s="95"/>
      <c r="Q46" s="95"/>
      <c r="R46" s="95"/>
      <c r="S46" s="95"/>
      <c r="T46" s="95"/>
    </row>
    <row r="47">
      <c r="A47" s="95"/>
      <c r="B47" s="95"/>
      <c r="C47" s="95"/>
      <c r="D47" s="95"/>
      <c r="E47" s="95"/>
      <c r="F47" s="95"/>
      <c r="G47" s="95"/>
      <c r="H47" s="95"/>
      <c r="I47" s="95"/>
      <c r="J47" s="95"/>
      <c r="K47" s="95"/>
      <c r="L47" s="95"/>
      <c r="M47" s="95"/>
      <c r="N47" s="95"/>
      <c r="O47" s="95"/>
      <c r="P47" s="95"/>
      <c r="Q47" s="95"/>
      <c r="R47" s="95"/>
      <c r="S47" s="95"/>
      <c r="T47" s="95"/>
    </row>
    <row r="48">
      <c r="A48" s="95"/>
      <c r="B48" s="95"/>
      <c r="C48" s="95"/>
      <c r="D48" s="95"/>
      <c r="E48" s="95"/>
      <c r="F48" s="95"/>
      <c r="G48" s="95"/>
      <c r="H48" s="95"/>
      <c r="I48" s="95"/>
      <c r="J48" s="95"/>
      <c r="K48" s="95"/>
      <c r="L48" s="95"/>
      <c r="M48" s="95"/>
      <c r="N48" s="95"/>
      <c r="O48" s="95"/>
      <c r="P48" s="95"/>
      <c r="Q48" s="95"/>
      <c r="R48" s="95"/>
      <c r="S48" s="95"/>
      <c r="T48" s="95"/>
    </row>
    <row r="49">
      <c r="A49" s="95"/>
      <c r="B49" s="95"/>
      <c r="C49" s="95"/>
      <c r="D49" s="95"/>
      <c r="E49" s="95"/>
      <c r="F49" s="95"/>
      <c r="G49" s="95"/>
      <c r="H49" s="95"/>
      <c r="I49" s="95"/>
      <c r="J49" s="95"/>
      <c r="K49" s="95"/>
      <c r="L49" s="95"/>
      <c r="M49" s="95"/>
      <c r="N49" s="95"/>
      <c r="O49" s="95"/>
      <c r="P49" s="95"/>
      <c r="Q49" s="95"/>
      <c r="R49" s="95"/>
      <c r="S49" s="95"/>
      <c r="T49" s="95"/>
    </row>
    <row r="50">
      <c r="A50" s="95"/>
      <c r="B50" s="95"/>
      <c r="C50" s="95"/>
      <c r="D50" s="95"/>
      <c r="E50" s="95"/>
      <c r="F50" s="95"/>
      <c r="G50" s="95"/>
      <c r="H50" s="95"/>
      <c r="I50" s="95"/>
      <c r="J50" s="95"/>
      <c r="K50" s="95"/>
      <c r="L50" s="95"/>
      <c r="M50" s="95"/>
      <c r="N50" s="95"/>
      <c r="O50" s="95"/>
      <c r="P50" s="95"/>
      <c r="Q50" s="95"/>
      <c r="R50" s="95"/>
      <c r="S50" s="95"/>
      <c r="T50" s="95"/>
    </row>
    <row r="51">
      <c r="A51" s="95"/>
      <c r="B51" s="95"/>
      <c r="C51" s="95"/>
      <c r="D51" s="95"/>
      <c r="E51" s="95"/>
      <c r="F51" s="95"/>
      <c r="G51" s="95"/>
      <c r="H51" s="95"/>
      <c r="I51" s="95"/>
      <c r="J51" s="95"/>
      <c r="K51" s="95"/>
      <c r="L51" s="95"/>
      <c r="M51" s="95"/>
      <c r="N51" s="95"/>
      <c r="O51" s="95"/>
      <c r="P51" s="95"/>
      <c r="Q51" s="95"/>
      <c r="R51" s="95"/>
      <c r="S51" s="95"/>
      <c r="T51" s="95"/>
    </row>
    <row r="52">
      <c r="A52" s="95"/>
      <c r="B52" s="95"/>
      <c r="C52" s="95"/>
      <c r="D52" s="95"/>
      <c r="E52" s="95"/>
      <c r="F52" s="95"/>
      <c r="G52" s="95"/>
      <c r="H52" s="95"/>
      <c r="I52" s="95"/>
      <c r="J52" s="95"/>
      <c r="K52" s="95"/>
      <c r="L52" s="95"/>
      <c r="M52" s="95"/>
      <c r="N52" s="95"/>
      <c r="O52" s="95"/>
      <c r="P52" s="95"/>
      <c r="Q52" s="95"/>
      <c r="R52" s="95"/>
      <c r="S52" s="95"/>
      <c r="T52" s="95"/>
    </row>
    <row r="53">
      <c r="A53" s="95"/>
      <c r="B53" s="95"/>
      <c r="C53" s="95"/>
      <c r="D53" s="95"/>
      <c r="E53" s="95"/>
      <c r="F53" s="95"/>
      <c r="G53" s="95"/>
      <c r="H53" s="95"/>
      <c r="I53" s="95"/>
      <c r="J53" s="95"/>
      <c r="K53" s="95"/>
      <c r="L53" s="95"/>
      <c r="M53" s="95"/>
      <c r="N53" s="95"/>
      <c r="O53" s="95"/>
      <c r="P53" s="95"/>
      <c r="Q53" s="95"/>
      <c r="R53" s="95"/>
      <c r="S53" s="95"/>
      <c r="T53" s="95"/>
    </row>
    <row r="54">
      <c r="A54" s="95"/>
      <c r="B54" s="95"/>
      <c r="C54" s="95"/>
      <c r="D54" s="95"/>
      <c r="E54" s="95"/>
      <c r="F54" s="95"/>
      <c r="G54" s="95"/>
      <c r="H54" s="95"/>
      <c r="I54" s="95"/>
      <c r="J54" s="95"/>
      <c r="K54" s="95"/>
      <c r="L54" s="95"/>
      <c r="M54" s="95"/>
      <c r="N54" s="95"/>
      <c r="O54" s="95"/>
      <c r="P54" s="95"/>
      <c r="Q54" s="95"/>
      <c r="R54" s="95"/>
      <c r="S54" s="95"/>
      <c r="T54" s="95"/>
    </row>
    <row r="55">
      <c r="A55" s="95"/>
      <c r="B55" s="95"/>
      <c r="C55" s="95"/>
      <c r="D55" s="95"/>
      <c r="E55" s="95"/>
      <c r="F55" s="95"/>
      <c r="G55" s="95"/>
      <c r="H55" s="95"/>
      <c r="I55" s="95"/>
      <c r="J55" s="95"/>
      <c r="K55" s="95"/>
      <c r="L55" s="95"/>
      <c r="M55" s="95"/>
      <c r="N55" s="95"/>
      <c r="O55" s="95"/>
      <c r="P55" s="95"/>
      <c r="Q55" s="95"/>
      <c r="R55" s="95"/>
      <c r="S55" s="95"/>
      <c r="T55" s="95"/>
    </row>
    <row r="56">
      <c r="A56" s="95"/>
      <c r="B56" s="95"/>
      <c r="C56" s="95"/>
      <c r="D56" s="95"/>
      <c r="E56" s="95"/>
      <c r="F56" s="95"/>
      <c r="G56" s="95"/>
      <c r="H56" s="95"/>
      <c r="I56" s="95"/>
      <c r="J56" s="95"/>
      <c r="K56" s="95"/>
      <c r="L56" s="95"/>
      <c r="M56" s="95"/>
      <c r="N56" s="95"/>
      <c r="O56" s="95"/>
      <c r="P56" s="95"/>
      <c r="Q56" s="95"/>
      <c r="R56" s="95"/>
      <c r="S56" s="95"/>
      <c r="T56" s="95"/>
    </row>
    <row r="57">
      <c r="A57" s="95"/>
      <c r="B57" s="95"/>
      <c r="C57" s="95"/>
      <c r="D57" s="95"/>
      <c r="E57" s="95"/>
      <c r="F57" s="95"/>
      <c r="G57" s="95"/>
      <c r="H57" s="95"/>
      <c r="I57" s="95"/>
      <c r="J57" s="95"/>
      <c r="K57" s="95"/>
      <c r="L57" s="95"/>
      <c r="M57" s="95"/>
      <c r="N57" s="95"/>
      <c r="O57" s="95"/>
      <c r="P57" s="95"/>
      <c r="Q57" s="95"/>
      <c r="R57" s="95"/>
      <c r="S57" s="95"/>
      <c r="T57" s="95"/>
    </row>
    <row r="58">
      <c r="A58" s="95"/>
      <c r="B58" s="95"/>
      <c r="C58" s="95"/>
      <c r="D58" s="95"/>
      <c r="E58" s="95"/>
      <c r="F58" s="95"/>
      <c r="G58" s="95"/>
      <c r="H58" s="95"/>
      <c r="I58" s="95"/>
      <c r="J58" s="95"/>
      <c r="K58" s="95"/>
      <c r="L58" s="95"/>
      <c r="M58" s="95"/>
      <c r="N58" s="95"/>
      <c r="O58" s="95"/>
      <c r="P58" s="95"/>
      <c r="Q58" s="95"/>
      <c r="R58" s="95"/>
      <c r="S58" s="95"/>
      <c r="T58" s="95"/>
    </row>
    <row r="59">
      <c r="A59" s="95"/>
      <c r="B59" s="95"/>
      <c r="C59" s="95"/>
      <c r="D59" s="95"/>
      <c r="E59" s="95"/>
      <c r="F59" s="95"/>
      <c r="G59" s="95"/>
      <c r="H59" s="95"/>
      <c r="I59" s="95"/>
      <c r="J59" s="95"/>
      <c r="K59" s="95"/>
      <c r="L59" s="95"/>
      <c r="M59" s="95"/>
      <c r="N59" s="95"/>
      <c r="O59" s="95"/>
      <c r="P59" s="95"/>
      <c r="Q59" s="95"/>
      <c r="R59" s="95"/>
      <c r="S59" s="95"/>
      <c r="T59" s="95"/>
    </row>
    <row r="60">
      <c r="A60" s="95"/>
      <c r="B60" s="95"/>
      <c r="C60" s="95"/>
      <c r="D60" s="95"/>
      <c r="E60" s="95"/>
      <c r="F60" s="95"/>
      <c r="G60" s="95"/>
      <c r="H60" s="95"/>
      <c r="I60" s="95"/>
      <c r="J60" s="95"/>
      <c r="K60" s="95"/>
      <c r="L60" s="95"/>
      <c r="M60" s="95"/>
      <c r="N60" s="95"/>
      <c r="O60" s="95"/>
      <c r="P60" s="95"/>
      <c r="Q60" s="95"/>
      <c r="R60" s="95"/>
      <c r="S60" s="95"/>
      <c r="T60" s="95"/>
    </row>
    <row r="61">
      <c r="A61" s="95"/>
      <c r="B61" s="95"/>
      <c r="C61" s="95"/>
      <c r="D61" s="95"/>
      <c r="E61" s="95"/>
      <c r="F61" s="95"/>
      <c r="G61" s="95"/>
      <c r="H61" s="95"/>
      <c r="I61" s="95"/>
      <c r="J61" s="95"/>
      <c r="K61" s="95"/>
      <c r="L61" s="95"/>
      <c r="M61" s="95"/>
      <c r="N61" s="95"/>
      <c r="O61" s="95"/>
      <c r="P61" s="95"/>
      <c r="Q61" s="95"/>
      <c r="R61" s="95"/>
      <c r="S61" s="95"/>
      <c r="T61" s="95"/>
    </row>
    <row r="62">
      <c r="A62" s="95"/>
      <c r="B62" s="95"/>
      <c r="C62" s="95"/>
      <c r="D62" s="95"/>
      <c r="E62" s="95"/>
      <c r="F62" s="95"/>
      <c r="G62" s="95"/>
      <c r="H62" s="95"/>
      <c r="I62" s="95"/>
      <c r="J62" s="95"/>
      <c r="K62" s="95"/>
      <c r="L62" s="95"/>
      <c r="M62" s="95"/>
      <c r="N62" s="95"/>
      <c r="O62" s="95"/>
      <c r="P62" s="95"/>
      <c r="Q62" s="95"/>
      <c r="R62" s="95"/>
      <c r="S62" s="95"/>
      <c r="T62" s="95"/>
    </row>
    <row r="63">
      <c r="A63" s="95"/>
      <c r="B63" s="95"/>
      <c r="C63" s="95"/>
      <c r="D63" s="95"/>
      <c r="E63" s="95"/>
      <c r="F63" s="95"/>
      <c r="G63" s="95"/>
      <c r="H63" s="95"/>
      <c r="I63" s="95"/>
      <c r="J63" s="95"/>
      <c r="K63" s="95"/>
      <c r="L63" s="95"/>
      <c r="M63" s="95"/>
      <c r="N63" s="95"/>
      <c r="O63" s="95"/>
      <c r="P63" s="95"/>
      <c r="Q63" s="95"/>
      <c r="R63" s="95"/>
      <c r="S63" s="95"/>
      <c r="T63" s="95"/>
    </row>
    <row r="64">
      <c r="A64" s="95"/>
      <c r="B64" s="95"/>
      <c r="C64" s="95"/>
      <c r="D64" s="95"/>
      <c r="E64" s="95"/>
      <c r="F64" s="95"/>
      <c r="G64" s="95"/>
      <c r="H64" s="95"/>
      <c r="I64" s="95"/>
      <c r="J64" s="95"/>
      <c r="K64" s="95"/>
      <c r="L64" s="95"/>
      <c r="M64" s="95"/>
      <c r="N64" s="95"/>
      <c r="O64" s="95"/>
      <c r="P64" s="95"/>
      <c r="Q64" s="95"/>
      <c r="R64" s="95"/>
      <c r="S64" s="95"/>
      <c r="T64" s="95"/>
    </row>
    <row r="65">
      <c r="A65" s="95"/>
      <c r="B65" s="95"/>
      <c r="C65" s="95"/>
      <c r="D65" s="95"/>
      <c r="E65" s="95"/>
      <c r="F65" s="95"/>
      <c r="G65" s="95"/>
      <c r="H65" s="95"/>
      <c r="I65" s="95"/>
      <c r="J65" s="95"/>
      <c r="K65" s="95"/>
      <c r="L65" s="95"/>
      <c r="M65" s="95"/>
      <c r="N65" s="95"/>
      <c r="O65" s="95"/>
      <c r="P65" s="95"/>
      <c r="Q65" s="95"/>
      <c r="R65" s="95"/>
      <c r="S65" s="95"/>
      <c r="T65" s="95"/>
    </row>
    <row r="66">
      <c r="A66" s="95"/>
      <c r="B66" s="95"/>
      <c r="C66" s="95"/>
      <c r="D66" s="95"/>
      <c r="E66" s="95"/>
      <c r="F66" s="95"/>
      <c r="G66" s="95"/>
      <c r="H66" s="95"/>
      <c r="I66" s="95"/>
      <c r="J66" s="95"/>
      <c r="K66" s="95"/>
      <c r="L66" s="95"/>
      <c r="M66" s="95"/>
      <c r="N66" s="95"/>
      <c r="O66" s="95"/>
      <c r="P66" s="95"/>
      <c r="Q66" s="95"/>
      <c r="R66" s="95"/>
      <c r="S66" s="95"/>
      <c r="T66" s="95"/>
    </row>
    <row r="67">
      <c r="A67" s="95"/>
      <c r="B67" s="95"/>
      <c r="C67" s="95"/>
      <c r="D67" s="95"/>
      <c r="E67" s="95"/>
      <c r="F67" s="95"/>
      <c r="G67" s="95"/>
      <c r="H67" s="95"/>
      <c r="I67" s="95"/>
      <c r="J67" s="95"/>
      <c r="K67" s="95"/>
      <c r="L67" s="95"/>
      <c r="M67" s="95"/>
      <c r="N67" s="95"/>
      <c r="O67" s="95"/>
      <c r="P67" s="95"/>
      <c r="Q67" s="95"/>
      <c r="R67" s="95"/>
      <c r="S67" s="95"/>
      <c r="T67" s="95"/>
    </row>
    <row r="68">
      <c r="A68" s="95"/>
      <c r="B68" s="95"/>
      <c r="C68" s="95"/>
      <c r="D68" s="95"/>
      <c r="E68" s="95"/>
      <c r="F68" s="95"/>
      <c r="G68" s="95"/>
      <c r="H68" s="95"/>
      <c r="I68" s="95"/>
      <c r="J68" s="95"/>
      <c r="K68" s="95"/>
      <c r="L68" s="95"/>
      <c r="M68" s="95"/>
      <c r="N68" s="95"/>
      <c r="O68" s="95"/>
      <c r="P68" s="95"/>
      <c r="Q68" s="95"/>
      <c r="R68" s="95"/>
      <c r="S68" s="95"/>
      <c r="T68" s="95"/>
    </row>
    <row r="69">
      <c r="A69" s="95"/>
      <c r="B69" s="95"/>
      <c r="C69" s="95"/>
      <c r="D69" s="95"/>
      <c r="E69" s="95"/>
      <c r="F69" s="95"/>
      <c r="G69" s="95"/>
      <c r="H69" s="95"/>
      <c r="I69" s="95"/>
      <c r="J69" s="95"/>
      <c r="K69" s="95"/>
      <c r="L69" s="95"/>
      <c r="M69" s="95"/>
      <c r="N69" s="95"/>
      <c r="O69" s="95"/>
      <c r="P69" s="95"/>
      <c r="Q69" s="95"/>
      <c r="R69" s="95"/>
      <c r="S69" s="95"/>
      <c r="T69" s="95"/>
    </row>
    <row r="70">
      <c r="A70" s="95"/>
      <c r="B70" s="95"/>
      <c r="C70" s="95"/>
      <c r="D70" s="95"/>
      <c r="E70" s="95"/>
      <c r="F70" s="95"/>
      <c r="G70" s="95"/>
      <c r="H70" s="95"/>
      <c r="I70" s="95"/>
      <c r="J70" s="95"/>
      <c r="K70" s="95"/>
      <c r="L70" s="95"/>
      <c r="M70" s="95"/>
      <c r="N70" s="95"/>
      <c r="O70" s="95"/>
      <c r="P70" s="95"/>
      <c r="Q70" s="95"/>
      <c r="R70" s="95"/>
      <c r="S70" s="95"/>
      <c r="T70" s="95"/>
    </row>
    <row r="71">
      <c r="A71" s="95"/>
      <c r="B71" s="95"/>
      <c r="C71" s="95"/>
      <c r="D71" s="95"/>
      <c r="E71" s="95"/>
      <c r="F71" s="95"/>
      <c r="G71" s="95"/>
      <c r="H71" s="95"/>
      <c r="I71" s="95"/>
      <c r="J71" s="95"/>
      <c r="K71" s="95"/>
      <c r="L71" s="95"/>
      <c r="M71" s="95"/>
      <c r="N71" s="95"/>
      <c r="O71" s="95"/>
      <c r="P71" s="95"/>
      <c r="Q71" s="95"/>
      <c r="R71" s="95"/>
      <c r="S71" s="95"/>
      <c r="T71" s="95"/>
    </row>
    <row r="72">
      <c r="A72" s="95"/>
      <c r="B72" s="95"/>
      <c r="C72" s="95"/>
      <c r="D72" s="95"/>
      <c r="E72" s="95"/>
      <c r="F72" s="95"/>
      <c r="G72" s="95"/>
      <c r="H72" s="95"/>
      <c r="I72" s="95"/>
      <c r="J72" s="95"/>
      <c r="K72" s="95"/>
      <c r="L72" s="95"/>
      <c r="M72" s="95"/>
      <c r="N72" s="95"/>
      <c r="O72" s="95"/>
      <c r="P72" s="95"/>
      <c r="Q72" s="95"/>
      <c r="R72" s="95"/>
      <c r="S72" s="95"/>
      <c r="T72" s="95"/>
    </row>
    <row r="73">
      <c r="A73" s="95"/>
      <c r="B73" s="95"/>
      <c r="C73" s="95"/>
      <c r="D73" s="95"/>
      <c r="E73" s="95"/>
      <c r="F73" s="95"/>
      <c r="G73" s="95"/>
      <c r="H73" s="95"/>
      <c r="I73" s="95"/>
      <c r="J73" s="95"/>
      <c r="K73" s="95"/>
      <c r="L73" s="95"/>
      <c r="M73" s="95"/>
      <c r="N73" s="95"/>
      <c r="O73" s="95"/>
      <c r="P73" s="95"/>
      <c r="Q73" s="95"/>
      <c r="R73" s="95"/>
      <c r="S73" s="95"/>
      <c r="T73" s="95"/>
    </row>
    <row r="74">
      <c r="A74" s="95"/>
      <c r="B74" s="95"/>
      <c r="C74" s="95"/>
      <c r="D74" s="95"/>
      <c r="E74" s="95"/>
      <c r="F74" s="95"/>
      <c r="G74" s="95"/>
      <c r="H74" s="95"/>
      <c r="I74" s="95"/>
      <c r="J74" s="95"/>
      <c r="K74" s="95"/>
      <c r="L74" s="95"/>
      <c r="M74" s="95"/>
      <c r="N74" s="95"/>
      <c r="O74" s="95"/>
      <c r="P74" s="95"/>
      <c r="Q74" s="95"/>
      <c r="R74" s="95"/>
      <c r="S74" s="95"/>
      <c r="T74" s="95"/>
    </row>
    <row r="75">
      <c r="A75" s="95"/>
      <c r="B75" s="95"/>
      <c r="C75" s="95"/>
      <c r="D75" s="95"/>
      <c r="E75" s="95"/>
      <c r="F75" s="95"/>
      <c r="G75" s="95"/>
      <c r="H75" s="95"/>
      <c r="I75" s="95"/>
      <c r="J75" s="95"/>
      <c r="K75" s="95"/>
      <c r="L75" s="95"/>
      <c r="M75" s="95"/>
      <c r="N75" s="95"/>
      <c r="O75" s="95"/>
      <c r="P75" s="95"/>
      <c r="Q75" s="95"/>
      <c r="R75" s="95"/>
      <c r="S75" s="95"/>
      <c r="T75" s="95"/>
    </row>
    <row r="76">
      <c r="A76" s="95"/>
      <c r="B76" s="95"/>
      <c r="C76" s="95"/>
      <c r="D76" s="95"/>
      <c r="E76" s="95"/>
      <c r="F76" s="95"/>
      <c r="G76" s="95"/>
      <c r="H76" s="95"/>
      <c r="I76" s="95"/>
      <c r="J76" s="95"/>
      <c r="K76" s="95"/>
      <c r="L76" s="95"/>
      <c r="M76" s="95"/>
      <c r="N76" s="95"/>
      <c r="O76" s="95"/>
      <c r="P76" s="95"/>
      <c r="Q76" s="95"/>
      <c r="R76" s="95"/>
      <c r="S76" s="95"/>
      <c r="T76" s="95"/>
    </row>
    <row r="77">
      <c r="A77" s="95"/>
      <c r="B77" s="95"/>
      <c r="C77" s="95"/>
      <c r="D77" s="95"/>
      <c r="E77" s="95"/>
      <c r="F77" s="95"/>
      <c r="G77" s="95"/>
      <c r="H77" s="95"/>
      <c r="I77" s="95"/>
      <c r="J77" s="95"/>
      <c r="K77" s="95"/>
      <c r="L77" s="95"/>
      <c r="M77" s="95"/>
      <c r="N77" s="95"/>
      <c r="O77" s="95"/>
      <c r="P77" s="95"/>
      <c r="Q77" s="95"/>
      <c r="R77" s="95"/>
      <c r="S77" s="95"/>
      <c r="T77" s="95"/>
    </row>
    <row r="78">
      <c r="A78" s="95"/>
      <c r="B78" s="95"/>
      <c r="C78" s="95"/>
      <c r="D78" s="95"/>
      <c r="E78" s="95"/>
      <c r="F78" s="95"/>
      <c r="G78" s="95"/>
      <c r="H78" s="95"/>
      <c r="I78" s="95"/>
      <c r="J78" s="95"/>
      <c r="K78" s="95"/>
      <c r="L78" s="95"/>
      <c r="M78" s="95"/>
      <c r="N78" s="95"/>
      <c r="O78" s="95"/>
      <c r="P78" s="95"/>
      <c r="Q78" s="95"/>
      <c r="R78" s="95"/>
      <c r="S78" s="95"/>
      <c r="T78" s="95"/>
    </row>
    <row r="79">
      <c r="A79" s="95"/>
      <c r="B79" s="95"/>
      <c r="C79" s="95"/>
      <c r="D79" s="95"/>
      <c r="E79" s="95"/>
      <c r="F79" s="95"/>
      <c r="G79" s="95"/>
      <c r="H79" s="95"/>
      <c r="I79" s="95"/>
      <c r="J79" s="95"/>
      <c r="K79" s="95"/>
      <c r="L79" s="95"/>
      <c r="M79" s="95"/>
      <c r="N79" s="95"/>
      <c r="O79" s="95"/>
      <c r="P79" s="95"/>
      <c r="Q79" s="95"/>
      <c r="R79" s="95"/>
      <c r="S79" s="95"/>
      <c r="T79" s="95"/>
    </row>
    <row r="80">
      <c r="A80" s="95"/>
      <c r="B80" s="95"/>
      <c r="C80" s="95"/>
      <c r="D80" s="95"/>
      <c r="E80" s="95"/>
      <c r="F80" s="95"/>
      <c r="G80" s="95"/>
      <c r="H80" s="95"/>
      <c r="I80" s="95"/>
      <c r="J80" s="95"/>
      <c r="K80" s="95"/>
      <c r="L80" s="95"/>
      <c r="M80" s="95"/>
      <c r="N80" s="95"/>
      <c r="O80" s="95"/>
      <c r="P80" s="95"/>
      <c r="Q80" s="95"/>
      <c r="R80" s="95"/>
      <c r="S80" s="95"/>
      <c r="T80" s="95"/>
    </row>
    <row r="81">
      <c r="A81" s="95"/>
      <c r="B81" s="95"/>
      <c r="C81" s="95"/>
      <c r="D81" s="95"/>
      <c r="E81" s="95"/>
      <c r="F81" s="95"/>
      <c r="G81" s="95"/>
      <c r="H81" s="95"/>
      <c r="I81" s="95"/>
      <c r="J81" s="95"/>
      <c r="K81" s="95"/>
      <c r="L81" s="95"/>
      <c r="M81" s="95"/>
      <c r="N81" s="95"/>
      <c r="O81" s="95"/>
      <c r="P81" s="95"/>
      <c r="Q81" s="95"/>
      <c r="R81" s="95"/>
      <c r="S81" s="95"/>
      <c r="T81" s="95"/>
    </row>
    <row r="82">
      <c r="A82" s="95"/>
      <c r="B82" s="95"/>
      <c r="C82" s="95"/>
      <c r="D82" s="95"/>
      <c r="E82" s="95"/>
      <c r="F82" s="95"/>
      <c r="G82" s="95"/>
      <c r="H82" s="95"/>
      <c r="I82" s="95"/>
      <c r="J82" s="95"/>
      <c r="K82" s="95"/>
      <c r="L82" s="95"/>
      <c r="M82" s="95"/>
      <c r="N82" s="95"/>
      <c r="O82" s="95"/>
      <c r="P82" s="95"/>
      <c r="Q82" s="95"/>
      <c r="R82" s="95"/>
      <c r="S82" s="95"/>
      <c r="T82" s="95"/>
    </row>
    <row r="83">
      <c r="A83" s="95"/>
      <c r="B83" s="95"/>
      <c r="C83" s="95"/>
      <c r="D83" s="95"/>
      <c r="E83" s="95"/>
      <c r="F83" s="95"/>
      <c r="G83" s="95"/>
      <c r="H83" s="95"/>
      <c r="I83" s="95"/>
      <c r="J83" s="95"/>
      <c r="K83" s="95"/>
      <c r="L83" s="95"/>
      <c r="M83" s="95"/>
      <c r="N83" s="95"/>
      <c r="O83" s="95"/>
      <c r="P83" s="95"/>
      <c r="Q83" s="95"/>
      <c r="R83" s="95"/>
      <c r="S83" s="95"/>
      <c r="T83" s="95"/>
    </row>
    <row r="84">
      <c r="A84" s="95"/>
      <c r="B84" s="95"/>
      <c r="C84" s="95"/>
      <c r="D84" s="95"/>
      <c r="E84" s="95"/>
      <c r="F84" s="95"/>
      <c r="G84" s="95"/>
      <c r="H84" s="95"/>
      <c r="I84" s="95"/>
      <c r="J84" s="95"/>
      <c r="K84" s="95"/>
      <c r="L84" s="95"/>
      <c r="M84" s="95"/>
      <c r="N84" s="95"/>
      <c r="O84" s="95"/>
      <c r="P84" s="95"/>
      <c r="Q84" s="95"/>
      <c r="R84" s="95"/>
      <c r="S84" s="95"/>
      <c r="T84" s="95"/>
    </row>
    <row r="85">
      <c r="A85" s="95"/>
      <c r="B85" s="95"/>
      <c r="C85" s="95"/>
      <c r="D85" s="95"/>
      <c r="E85" s="95"/>
      <c r="F85" s="95"/>
      <c r="G85" s="95"/>
      <c r="H85" s="95"/>
      <c r="I85" s="95"/>
      <c r="J85" s="95"/>
      <c r="K85" s="95"/>
      <c r="L85" s="95"/>
      <c r="M85" s="95"/>
      <c r="N85" s="95"/>
      <c r="O85" s="95"/>
      <c r="P85" s="95"/>
      <c r="Q85" s="95"/>
      <c r="R85" s="95"/>
      <c r="S85" s="95"/>
      <c r="T85" s="95"/>
    </row>
    <row r="86">
      <c r="A86" s="95"/>
      <c r="B86" s="95"/>
      <c r="C86" s="95"/>
      <c r="D86" s="95"/>
      <c r="E86" s="95"/>
      <c r="F86" s="95"/>
      <c r="G86" s="95"/>
      <c r="H86" s="95"/>
      <c r="I86" s="95"/>
      <c r="J86" s="95"/>
      <c r="K86" s="95"/>
      <c r="L86" s="95"/>
      <c r="M86" s="95"/>
      <c r="N86" s="95"/>
      <c r="O86" s="95"/>
      <c r="P86" s="95"/>
      <c r="Q86" s="95"/>
      <c r="R86" s="95"/>
      <c r="S86" s="95"/>
      <c r="T86" s="95"/>
    </row>
    <row r="87">
      <c r="A87" s="95"/>
      <c r="B87" s="95"/>
      <c r="C87" s="95"/>
      <c r="D87" s="95"/>
      <c r="E87" s="95"/>
      <c r="F87" s="95"/>
      <c r="G87" s="95"/>
      <c r="H87" s="95"/>
      <c r="I87" s="95"/>
      <c r="J87" s="95"/>
      <c r="K87" s="95"/>
      <c r="L87" s="95"/>
      <c r="M87" s="95"/>
      <c r="N87" s="95"/>
      <c r="O87" s="95"/>
      <c r="P87" s="95"/>
      <c r="Q87" s="95"/>
      <c r="R87" s="95"/>
      <c r="S87" s="95"/>
      <c r="T87" s="95"/>
    </row>
    <row r="88">
      <c r="A88" s="95"/>
      <c r="B88" s="95"/>
      <c r="C88" s="95"/>
      <c r="D88" s="95"/>
      <c r="E88" s="95"/>
      <c r="F88" s="95"/>
      <c r="G88" s="95"/>
      <c r="H88" s="95"/>
      <c r="I88" s="95"/>
      <c r="J88" s="95"/>
      <c r="K88" s="95"/>
      <c r="L88" s="95"/>
      <c r="M88" s="95"/>
      <c r="N88" s="95"/>
      <c r="O88" s="95"/>
      <c r="P88" s="95"/>
      <c r="Q88" s="95"/>
      <c r="R88" s="95"/>
      <c r="S88" s="95"/>
      <c r="T88" s="95"/>
    </row>
    <row r="89">
      <c r="A89" s="95"/>
      <c r="B89" s="95"/>
      <c r="C89" s="95"/>
      <c r="D89" s="95"/>
      <c r="E89" s="95"/>
      <c r="F89" s="95"/>
      <c r="G89" s="95"/>
      <c r="H89" s="95"/>
      <c r="I89" s="95"/>
      <c r="J89" s="95"/>
      <c r="K89" s="95"/>
      <c r="L89" s="95"/>
      <c r="M89" s="95"/>
      <c r="N89" s="95"/>
      <c r="O89" s="95"/>
      <c r="P89" s="95"/>
      <c r="Q89" s="95"/>
      <c r="R89" s="95"/>
      <c r="S89" s="95"/>
      <c r="T89" s="95"/>
    </row>
    <row r="90">
      <c r="A90" s="95"/>
      <c r="B90" s="95"/>
      <c r="C90" s="95"/>
      <c r="D90" s="95"/>
      <c r="E90" s="95"/>
      <c r="F90" s="95"/>
      <c r="G90" s="95"/>
      <c r="H90" s="95"/>
      <c r="I90" s="95"/>
      <c r="J90" s="95"/>
      <c r="K90" s="95"/>
      <c r="L90" s="95"/>
      <c r="M90" s="95"/>
      <c r="N90" s="95"/>
      <c r="O90" s="95"/>
      <c r="P90" s="95"/>
      <c r="Q90" s="95"/>
      <c r="R90" s="95"/>
      <c r="S90" s="95"/>
      <c r="T90" s="95"/>
    </row>
    <row r="91">
      <c r="A91" s="95"/>
      <c r="B91" s="95"/>
      <c r="C91" s="95"/>
      <c r="D91" s="95"/>
      <c r="E91" s="95"/>
      <c r="F91" s="95"/>
      <c r="G91" s="95"/>
      <c r="H91" s="95"/>
      <c r="I91" s="95"/>
      <c r="J91" s="95"/>
      <c r="K91" s="95"/>
      <c r="L91" s="95"/>
      <c r="M91" s="95"/>
      <c r="N91" s="95"/>
      <c r="O91" s="95"/>
      <c r="P91" s="95"/>
      <c r="Q91" s="95"/>
      <c r="R91" s="95"/>
      <c r="S91" s="95"/>
      <c r="T91" s="95"/>
    </row>
    <row r="92">
      <c r="A92" s="95"/>
      <c r="B92" s="95"/>
      <c r="C92" s="95"/>
      <c r="D92" s="95"/>
      <c r="E92" s="95"/>
      <c r="F92" s="95"/>
      <c r="G92" s="95"/>
      <c r="H92" s="95"/>
      <c r="I92" s="95"/>
      <c r="J92" s="95"/>
      <c r="K92" s="95"/>
      <c r="L92" s="95"/>
      <c r="M92" s="95"/>
      <c r="N92" s="95"/>
      <c r="O92" s="95"/>
      <c r="P92" s="95"/>
      <c r="Q92" s="95"/>
      <c r="R92" s="95"/>
      <c r="S92" s="95"/>
      <c r="T92" s="95"/>
    </row>
    <row r="93">
      <c r="A93" s="95"/>
      <c r="B93" s="95"/>
      <c r="C93" s="95"/>
      <c r="D93" s="95"/>
      <c r="E93" s="95"/>
      <c r="F93" s="95"/>
      <c r="G93" s="95"/>
      <c r="H93" s="95"/>
      <c r="I93" s="95"/>
      <c r="J93" s="95"/>
      <c r="K93" s="95"/>
      <c r="L93" s="95"/>
      <c r="M93" s="95"/>
      <c r="N93" s="95"/>
      <c r="O93" s="95"/>
      <c r="P93" s="95"/>
      <c r="Q93" s="95"/>
      <c r="R93" s="95"/>
      <c r="S93" s="95"/>
      <c r="T93" s="95"/>
    </row>
    <row r="94">
      <c r="A94" s="95"/>
      <c r="B94" s="95"/>
      <c r="C94" s="95"/>
      <c r="D94" s="95"/>
      <c r="E94" s="95"/>
      <c r="F94" s="95"/>
      <c r="G94" s="95"/>
      <c r="H94" s="95"/>
      <c r="I94" s="95"/>
      <c r="J94" s="95"/>
      <c r="K94" s="95"/>
      <c r="L94" s="95"/>
      <c r="M94" s="95"/>
      <c r="N94" s="95"/>
      <c r="O94" s="95"/>
      <c r="P94" s="95"/>
      <c r="Q94" s="95"/>
      <c r="R94" s="95"/>
      <c r="S94" s="95"/>
      <c r="T94" s="95"/>
    </row>
    <row r="95">
      <c r="A95" s="95"/>
      <c r="B95" s="95"/>
      <c r="C95" s="95"/>
      <c r="D95" s="95"/>
      <c r="E95" s="95"/>
      <c r="F95" s="95"/>
      <c r="G95" s="95"/>
      <c r="H95" s="95"/>
      <c r="I95" s="95"/>
      <c r="J95" s="95"/>
      <c r="K95" s="95"/>
      <c r="L95" s="95"/>
      <c r="M95" s="95"/>
      <c r="N95" s="95"/>
      <c r="O95" s="95"/>
      <c r="P95" s="95"/>
      <c r="Q95" s="95"/>
      <c r="R95" s="95"/>
      <c r="S95" s="95"/>
      <c r="T95" s="95"/>
    </row>
    <row r="96">
      <c r="A96" s="95"/>
      <c r="B96" s="95"/>
      <c r="C96" s="95"/>
      <c r="D96" s="95"/>
      <c r="E96" s="95"/>
      <c r="F96" s="95"/>
      <c r="G96" s="95"/>
      <c r="H96" s="95"/>
      <c r="I96" s="95"/>
      <c r="J96" s="95"/>
      <c r="K96" s="95"/>
      <c r="L96" s="95"/>
      <c r="M96" s="95"/>
      <c r="N96" s="95"/>
      <c r="O96" s="95"/>
      <c r="P96" s="95"/>
      <c r="Q96" s="95"/>
      <c r="R96" s="95"/>
      <c r="S96" s="95"/>
      <c r="T96" s="95"/>
    </row>
    <row r="97">
      <c r="A97" s="95"/>
      <c r="B97" s="95"/>
      <c r="C97" s="95"/>
      <c r="D97" s="95"/>
      <c r="E97" s="95"/>
      <c r="F97" s="95"/>
      <c r="G97" s="95"/>
      <c r="H97" s="95"/>
      <c r="I97" s="95"/>
      <c r="J97" s="95"/>
      <c r="K97" s="95"/>
      <c r="L97" s="95"/>
      <c r="M97" s="95"/>
      <c r="N97" s="95"/>
      <c r="O97" s="95"/>
      <c r="P97" s="95"/>
      <c r="Q97" s="95"/>
      <c r="R97" s="95"/>
      <c r="S97" s="95"/>
      <c r="T97" s="95"/>
    </row>
    <row r="98">
      <c r="A98" s="95"/>
      <c r="B98" s="95"/>
      <c r="C98" s="95"/>
      <c r="D98" s="95"/>
      <c r="E98" s="95"/>
      <c r="F98" s="95"/>
      <c r="G98" s="95"/>
      <c r="H98" s="95"/>
      <c r="I98" s="95"/>
      <c r="J98" s="95"/>
      <c r="K98" s="95"/>
      <c r="L98" s="95"/>
      <c r="M98" s="95"/>
      <c r="N98" s="95"/>
      <c r="O98" s="95"/>
      <c r="P98" s="95"/>
      <c r="Q98" s="95"/>
      <c r="R98" s="95"/>
      <c r="S98" s="95"/>
      <c r="T98" s="95"/>
    </row>
    <row r="99">
      <c r="A99" s="95"/>
      <c r="B99" s="95"/>
      <c r="C99" s="95"/>
      <c r="D99" s="95"/>
      <c r="E99" s="95"/>
      <c r="F99" s="95"/>
      <c r="G99" s="95"/>
      <c r="H99" s="95"/>
      <c r="I99" s="95"/>
      <c r="J99" s="95"/>
      <c r="K99" s="95"/>
      <c r="L99" s="95"/>
      <c r="M99" s="95"/>
      <c r="N99" s="95"/>
      <c r="O99" s="95"/>
      <c r="P99" s="95"/>
      <c r="Q99" s="95"/>
      <c r="R99" s="95"/>
      <c r="S99" s="95"/>
      <c r="T99" s="95"/>
    </row>
    <row r="100">
      <c r="A100" s="95"/>
      <c r="B100" s="95"/>
      <c r="C100" s="95"/>
      <c r="D100" s="95"/>
      <c r="E100" s="95"/>
      <c r="F100" s="95"/>
      <c r="G100" s="95"/>
      <c r="H100" s="95"/>
      <c r="I100" s="95"/>
      <c r="J100" s="95"/>
      <c r="K100" s="95"/>
      <c r="L100" s="95"/>
      <c r="M100" s="95"/>
      <c r="N100" s="95"/>
      <c r="O100" s="95"/>
      <c r="P100" s="95"/>
      <c r="Q100" s="95"/>
      <c r="R100" s="95"/>
      <c r="S100" s="95"/>
      <c r="T100" s="95"/>
    </row>
    <row r="101">
      <c r="A101" s="95"/>
      <c r="B101" s="95"/>
      <c r="C101" s="95"/>
      <c r="D101" s="95"/>
      <c r="E101" s="95"/>
      <c r="F101" s="95"/>
      <c r="G101" s="95"/>
      <c r="H101" s="95"/>
      <c r="I101" s="95"/>
      <c r="J101" s="95"/>
      <c r="K101" s="95"/>
      <c r="L101" s="95"/>
      <c r="M101" s="95"/>
      <c r="N101" s="95"/>
      <c r="O101" s="95"/>
      <c r="P101" s="95"/>
      <c r="Q101" s="95"/>
      <c r="R101" s="95"/>
      <c r="S101" s="95"/>
      <c r="T101" s="95"/>
    </row>
    <row r="102">
      <c r="A102" s="95"/>
      <c r="B102" s="95"/>
      <c r="C102" s="95"/>
      <c r="D102" s="95"/>
      <c r="E102" s="95"/>
      <c r="F102" s="95"/>
      <c r="G102" s="95"/>
      <c r="H102" s="95"/>
      <c r="I102" s="95"/>
      <c r="J102" s="95"/>
      <c r="K102" s="95"/>
      <c r="L102" s="95"/>
      <c r="M102" s="95"/>
      <c r="N102" s="95"/>
      <c r="O102" s="95"/>
      <c r="P102" s="95"/>
      <c r="Q102" s="95"/>
      <c r="R102" s="95"/>
      <c r="S102" s="95"/>
      <c r="T102" s="95"/>
    </row>
    <row r="103">
      <c r="A103" s="95"/>
      <c r="B103" s="95"/>
      <c r="C103" s="95"/>
      <c r="D103" s="95"/>
      <c r="E103" s="95"/>
      <c r="F103" s="95"/>
      <c r="G103" s="95"/>
      <c r="H103" s="95"/>
      <c r="I103" s="95"/>
      <c r="J103" s="95"/>
      <c r="K103" s="95"/>
      <c r="L103" s="95"/>
      <c r="M103" s="95"/>
      <c r="N103" s="95"/>
      <c r="O103" s="95"/>
      <c r="P103" s="95"/>
      <c r="Q103" s="95"/>
      <c r="R103" s="95"/>
      <c r="S103" s="95"/>
      <c r="T103" s="95"/>
    </row>
    <row r="104">
      <c r="A104" s="95"/>
      <c r="B104" s="95"/>
      <c r="C104" s="95"/>
      <c r="D104" s="95"/>
      <c r="E104" s="95"/>
      <c r="F104" s="95"/>
      <c r="G104" s="95"/>
      <c r="H104" s="95"/>
      <c r="I104" s="95"/>
      <c r="J104" s="95"/>
      <c r="K104" s="95"/>
      <c r="L104" s="95"/>
      <c r="M104" s="95"/>
      <c r="N104" s="95"/>
      <c r="O104" s="95"/>
      <c r="P104" s="95"/>
      <c r="Q104" s="95"/>
      <c r="R104" s="95"/>
      <c r="S104" s="95"/>
      <c r="T104" s="95"/>
    </row>
    <row r="105">
      <c r="A105" s="95"/>
      <c r="B105" s="95"/>
      <c r="C105" s="95"/>
      <c r="D105" s="95"/>
      <c r="E105" s="95"/>
      <c r="F105" s="95"/>
      <c r="G105" s="95"/>
      <c r="H105" s="95"/>
      <c r="I105" s="95"/>
      <c r="J105" s="95"/>
      <c r="K105" s="95"/>
      <c r="L105" s="95"/>
      <c r="M105" s="95"/>
      <c r="N105" s="95"/>
      <c r="O105" s="95"/>
      <c r="P105" s="95"/>
      <c r="Q105" s="95"/>
      <c r="R105" s="95"/>
      <c r="S105" s="95"/>
      <c r="T105" s="95"/>
    </row>
    <row r="106">
      <c r="A106" s="95"/>
      <c r="B106" s="95"/>
      <c r="C106" s="95"/>
      <c r="D106" s="95"/>
      <c r="E106" s="95"/>
      <c r="F106" s="95"/>
      <c r="G106" s="95"/>
      <c r="H106" s="95"/>
      <c r="I106" s="95"/>
      <c r="J106" s="95"/>
      <c r="K106" s="95"/>
      <c r="L106" s="95"/>
      <c r="M106" s="95"/>
      <c r="N106" s="95"/>
      <c r="O106" s="95"/>
      <c r="P106" s="95"/>
      <c r="Q106" s="95"/>
      <c r="R106" s="95"/>
      <c r="S106" s="95"/>
      <c r="T106" s="95"/>
    </row>
    <row r="107">
      <c r="A107" s="95"/>
      <c r="B107" s="95"/>
      <c r="C107" s="95"/>
      <c r="D107" s="95"/>
      <c r="E107" s="95"/>
      <c r="F107" s="95"/>
      <c r="G107" s="95"/>
      <c r="H107" s="95"/>
      <c r="I107" s="95"/>
      <c r="J107" s="95"/>
      <c r="K107" s="95"/>
      <c r="L107" s="95"/>
      <c r="M107" s="95"/>
      <c r="N107" s="95"/>
      <c r="O107" s="95"/>
      <c r="P107" s="95"/>
      <c r="Q107" s="95"/>
      <c r="R107" s="95"/>
      <c r="S107" s="95"/>
      <c r="T107" s="95"/>
    </row>
    <row r="108">
      <c r="A108" s="95"/>
      <c r="B108" s="95"/>
      <c r="C108" s="95"/>
      <c r="D108" s="95"/>
      <c r="E108" s="95"/>
      <c r="F108" s="95"/>
      <c r="G108" s="95"/>
      <c r="H108" s="95"/>
      <c r="I108" s="95"/>
      <c r="J108" s="95"/>
      <c r="K108" s="95"/>
      <c r="L108" s="95"/>
      <c r="M108" s="95"/>
      <c r="N108" s="95"/>
      <c r="O108" s="95"/>
      <c r="P108" s="95"/>
      <c r="Q108" s="95"/>
      <c r="R108" s="95"/>
      <c r="S108" s="95"/>
      <c r="T108" s="95"/>
    </row>
    <row r="109">
      <c r="A109" s="95"/>
      <c r="B109" s="95"/>
      <c r="C109" s="95"/>
      <c r="D109" s="95"/>
      <c r="E109" s="95"/>
      <c r="F109" s="95"/>
      <c r="G109" s="95"/>
      <c r="H109" s="95"/>
      <c r="I109" s="95"/>
      <c r="J109" s="95"/>
      <c r="K109" s="95"/>
      <c r="L109" s="95"/>
      <c r="M109" s="95"/>
      <c r="N109" s="95"/>
      <c r="O109" s="95"/>
      <c r="P109" s="95"/>
      <c r="Q109" s="95"/>
      <c r="R109" s="95"/>
      <c r="S109" s="95"/>
      <c r="T109" s="95"/>
    </row>
    <row r="110">
      <c r="A110" s="95"/>
      <c r="B110" s="95"/>
      <c r="C110" s="95"/>
      <c r="D110" s="95"/>
      <c r="E110" s="95"/>
      <c r="F110" s="95"/>
      <c r="G110" s="95"/>
      <c r="H110" s="95"/>
      <c r="I110" s="95"/>
      <c r="J110" s="95"/>
      <c r="K110" s="95"/>
      <c r="L110" s="95"/>
      <c r="M110" s="95"/>
      <c r="N110" s="95"/>
      <c r="O110" s="95"/>
      <c r="P110" s="95"/>
      <c r="Q110" s="95"/>
      <c r="R110" s="95"/>
      <c r="S110" s="95"/>
      <c r="T110" s="95"/>
    </row>
    <row r="111">
      <c r="A111" s="95"/>
      <c r="B111" s="95"/>
      <c r="C111" s="95"/>
      <c r="D111" s="95"/>
      <c r="E111" s="95"/>
      <c r="F111" s="95"/>
      <c r="G111" s="95"/>
      <c r="H111" s="95"/>
      <c r="I111" s="95"/>
      <c r="J111" s="95"/>
      <c r="K111" s="95"/>
      <c r="L111" s="95"/>
      <c r="M111" s="95"/>
      <c r="N111" s="95"/>
      <c r="O111" s="95"/>
      <c r="P111" s="95"/>
      <c r="Q111" s="95"/>
      <c r="R111" s="95"/>
      <c r="S111" s="95"/>
      <c r="T111" s="95"/>
    </row>
    <row r="112">
      <c r="A112" s="95"/>
      <c r="B112" s="95"/>
      <c r="C112" s="95"/>
      <c r="D112" s="95"/>
      <c r="E112" s="95"/>
      <c r="F112" s="95"/>
      <c r="G112" s="95"/>
      <c r="H112" s="95"/>
      <c r="I112" s="95"/>
      <c r="J112" s="95"/>
      <c r="K112" s="95"/>
      <c r="L112" s="95"/>
      <c r="M112" s="95"/>
      <c r="N112" s="95"/>
      <c r="O112" s="95"/>
      <c r="P112" s="95"/>
      <c r="Q112" s="95"/>
      <c r="R112" s="95"/>
      <c r="S112" s="95"/>
      <c r="T112" s="95"/>
    </row>
    <row r="113">
      <c r="A113" s="95"/>
      <c r="B113" s="95"/>
      <c r="C113" s="95"/>
      <c r="D113" s="95"/>
      <c r="E113" s="95"/>
      <c r="F113" s="95"/>
      <c r="G113" s="95"/>
      <c r="H113" s="95"/>
      <c r="I113" s="95"/>
      <c r="J113" s="95"/>
      <c r="K113" s="95"/>
      <c r="L113" s="95"/>
      <c r="M113" s="95"/>
      <c r="N113" s="95"/>
      <c r="O113" s="95"/>
      <c r="P113" s="95"/>
      <c r="Q113" s="95"/>
      <c r="R113" s="95"/>
      <c r="S113" s="95"/>
      <c r="T113" s="95"/>
    </row>
    <row r="114">
      <c r="A114" s="95"/>
      <c r="B114" s="95"/>
      <c r="C114" s="95"/>
      <c r="D114" s="95"/>
      <c r="E114" s="95"/>
      <c r="F114" s="95"/>
      <c r="G114" s="95"/>
      <c r="H114" s="95"/>
      <c r="I114" s="95"/>
      <c r="J114" s="95"/>
      <c r="K114" s="95"/>
      <c r="L114" s="95"/>
      <c r="M114" s="95"/>
      <c r="N114" s="95"/>
      <c r="O114" s="95"/>
      <c r="P114" s="95"/>
      <c r="Q114" s="95"/>
      <c r="R114" s="95"/>
      <c r="S114" s="95"/>
      <c r="T114" s="95"/>
    </row>
    <row r="115">
      <c r="A115" s="95"/>
      <c r="B115" s="95"/>
      <c r="C115" s="95"/>
      <c r="D115" s="95"/>
      <c r="E115" s="95"/>
      <c r="F115" s="95"/>
      <c r="G115" s="95"/>
      <c r="H115" s="95"/>
      <c r="I115" s="95"/>
      <c r="J115" s="95"/>
      <c r="K115" s="95"/>
      <c r="L115" s="95"/>
      <c r="M115" s="95"/>
      <c r="N115" s="95"/>
      <c r="O115" s="95"/>
      <c r="P115" s="95"/>
      <c r="Q115" s="95"/>
      <c r="R115" s="95"/>
      <c r="S115" s="95"/>
      <c r="T115" s="95"/>
    </row>
    <row r="116">
      <c r="A116" s="95"/>
      <c r="B116" s="95"/>
      <c r="C116" s="95"/>
      <c r="D116" s="95"/>
      <c r="E116" s="95"/>
      <c r="F116" s="95"/>
      <c r="G116" s="95"/>
      <c r="H116" s="95"/>
      <c r="I116" s="95"/>
      <c r="J116" s="95"/>
      <c r="K116" s="95"/>
      <c r="L116" s="95"/>
      <c r="M116" s="95"/>
      <c r="N116" s="95"/>
      <c r="O116" s="95"/>
      <c r="P116" s="95"/>
      <c r="Q116" s="95"/>
      <c r="R116" s="95"/>
      <c r="S116" s="95"/>
      <c r="T116" s="95"/>
    </row>
    <row r="117">
      <c r="A117" s="95"/>
      <c r="B117" s="95"/>
      <c r="C117" s="95"/>
      <c r="D117" s="95"/>
      <c r="E117" s="95"/>
      <c r="F117" s="95"/>
      <c r="G117" s="95"/>
      <c r="H117" s="95"/>
      <c r="I117" s="95"/>
      <c r="J117" s="95"/>
      <c r="K117" s="95"/>
      <c r="L117" s="95"/>
      <c r="M117" s="95"/>
      <c r="N117" s="95"/>
      <c r="O117" s="95"/>
      <c r="P117" s="95"/>
      <c r="Q117" s="95"/>
      <c r="R117" s="95"/>
      <c r="S117" s="95"/>
      <c r="T117" s="95"/>
    </row>
    <row r="118">
      <c r="A118" s="95"/>
      <c r="B118" s="95"/>
      <c r="C118" s="95"/>
      <c r="D118" s="95"/>
      <c r="E118" s="95"/>
      <c r="F118" s="95"/>
      <c r="G118" s="95"/>
      <c r="H118" s="95"/>
      <c r="I118" s="95"/>
      <c r="J118" s="95"/>
      <c r="K118" s="95"/>
      <c r="L118" s="95"/>
      <c r="M118" s="95"/>
      <c r="N118" s="95"/>
      <c r="O118" s="95"/>
      <c r="P118" s="95"/>
      <c r="Q118" s="95"/>
      <c r="R118" s="95"/>
      <c r="S118" s="95"/>
      <c r="T118" s="95"/>
    </row>
    <row r="119">
      <c r="A119" s="95"/>
      <c r="B119" s="95"/>
      <c r="C119" s="95"/>
      <c r="D119" s="95"/>
      <c r="E119" s="95"/>
      <c r="F119" s="95"/>
      <c r="G119" s="95"/>
      <c r="H119" s="95"/>
      <c r="I119" s="95"/>
      <c r="J119" s="95"/>
      <c r="K119" s="95"/>
      <c r="L119" s="95"/>
      <c r="M119" s="95"/>
      <c r="N119" s="95"/>
      <c r="O119" s="95"/>
      <c r="P119" s="95"/>
      <c r="Q119" s="95"/>
      <c r="R119" s="95"/>
      <c r="S119" s="95"/>
      <c r="T119" s="95"/>
    </row>
    <row r="120">
      <c r="A120" s="95"/>
      <c r="B120" s="95"/>
      <c r="C120" s="95"/>
      <c r="D120" s="95"/>
      <c r="E120" s="95"/>
      <c r="F120" s="95"/>
      <c r="G120" s="95"/>
      <c r="H120" s="95"/>
      <c r="I120" s="95"/>
      <c r="J120" s="95"/>
      <c r="K120" s="95"/>
      <c r="L120" s="95"/>
      <c r="M120" s="95"/>
      <c r="N120" s="95"/>
      <c r="O120" s="95"/>
      <c r="P120" s="95"/>
      <c r="Q120" s="95"/>
      <c r="R120" s="95"/>
      <c r="S120" s="95"/>
      <c r="T120" s="95"/>
    </row>
    <row r="121">
      <c r="A121" s="95"/>
      <c r="B121" s="95"/>
      <c r="C121" s="95"/>
      <c r="D121" s="95"/>
      <c r="E121" s="95"/>
      <c r="F121" s="95"/>
      <c r="G121" s="95"/>
      <c r="H121" s="95"/>
      <c r="I121" s="95"/>
      <c r="J121" s="95"/>
      <c r="K121" s="95"/>
      <c r="L121" s="95"/>
      <c r="M121" s="95"/>
      <c r="N121" s="95"/>
      <c r="O121" s="95"/>
      <c r="P121" s="95"/>
      <c r="Q121" s="95"/>
      <c r="R121" s="95"/>
      <c r="S121" s="95"/>
      <c r="T121" s="95"/>
    </row>
    <row r="122">
      <c r="A122" s="95"/>
      <c r="B122" s="95"/>
      <c r="C122" s="95"/>
      <c r="D122" s="95"/>
      <c r="E122" s="95"/>
      <c r="F122" s="95"/>
      <c r="G122" s="95"/>
      <c r="H122" s="95"/>
      <c r="I122" s="95"/>
      <c r="J122" s="95"/>
      <c r="K122" s="95"/>
      <c r="L122" s="95"/>
      <c r="M122" s="95"/>
      <c r="N122" s="95"/>
      <c r="O122" s="95"/>
      <c r="P122" s="95"/>
      <c r="Q122" s="95"/>
      <c r="R122" s="95"/>
      <c r="S122" s="95"/>
      <c r="T122" s="95"/>
    </row>
    <row r="123">
      <c r="A123" s="95"/>
      <c r="B123" s="95"/>
      <c r="C123" s="95"/>
      <c r="D123" s="95"/>
      <c r="E123" s="95"/>
      <c r="F123" s="95"/>
      <c r="G123" s="95"/>
      <c r="H123" s="95"/>
      <c r="I123" s="95"/>
      <c r="J123" s="95"/>
      <c r="K123" s="95"/>
      <c r="L123" s="95"/>
      <c r="M123" s="95"/>
      <c r="N123" s="95"/>
      <c r="O123" s="95"/>
      <c r="P123" s="95"/>
      <c r="Q123" s="95"/>
      <c r="R123" s="95"/>
      <c r="S123" s="95"/>
      <c r="T123" s="95"/>
    </row>
    <row r="124">
      <c r="A124" s="95"/>
      <c r="B124" s="95"/>
      <c r="C124" s="95"/>
      <c r="D124" s="95"/>
      <c r="E124" s="95"/>
      <c r="F124" s="95"/>
      <c r="G124" s="95"/>
      <c r="H124" s="95"/>
      <c r="I124" s="95"/>
      <c r="J124" s="95"/>
      <c r="K124" s="95"/>
      <c r="L124" s="95"/>
      <c r="M124" s="95"/>
      <c r="N124" s="95"/>
      <c r="O124" s="95"/>
      <c r="P124" s="95"/>
      <c r="Q124" s="95"/>
      <c r="R124" s="95"/>
      <c r="S124" s="95"/>
      <c r="T124" s="95"/>
    </row>
    <row r="125">
      <c r="A125" s="95"/>
      <c r="B125" s="95"/>
      <c r="C125" s="95"/>
      <c r="D125" s="95"/>
      <c r="E125" s="95"/>
      <c r="F125" s="95"/>
      <c r="G125" s="95"/>
      <c r="H125" s="95"/>
      <c r="I125" s="95"/>
      <c r="J125" s="95"/>
      <c r="K125" s="95"/>
      <c r="L125" s="95"/>
      <c r="M125" s="95"/>
      <c r="N125" s="95"/>
      <c r="O125" s="95"/>
      <c r="P125" s="95"/>
      <c r="Q125" s="95"/>
      <c r="R125" s="95"/>
      <c r="S125" s="95"/>
      <c r="T125" s="95"/>
    </row>
    <row r="126">
      <c r="A126" s="95"/>
      <c r="B126" s="95"/>
      <c r="C126" s="95"/>
      <c r="D126" s="95"/>
      <c r="E126" s="95"/>
      <c r="F126" s="95"/>
      <c r="G126" s="95"/>
      <c r="H126" s="95"/>
      <c r="I126" s="95"/>
      <c r="J126" s="95"/>
      <c r="K126" s="95"/>
      <c r="L126" s="95"/>
      <c r="M126" s="95"/>
      <c r="N126" s="95"/>
      <c r="O126" s="95"/>
      <c r="P126" s="95"/>
      <c r="Q126" s="95"/>
      <c r="R126" s="95"/>
      <c r="S126" s="95"/>
      <c r="T126" s="95"/>
    </row>
    <row r="127">
      <c r="A127" s="95"/>
      <c r="B127" s="95"/>
      <c r="C127" s="95"/>
      <c r="D127" s="95"/>
      <c r="E127" s="95"/>
      <c r="F127" s="95"/>
      <c r="G127" s="95"/>
      <c r="H127" s="95"/>
      <c r="I127" s="95"/>
      <c r="J127" s="95"/>
      <c r="K127" s="95"/>
      <c r="L127" s="95"/>
      <c r="M127" s="95"/>
      <c r="N127" s="95"/>
      <c r="O127" s="95"/>
      <c r="P127" s="95"/>
      <c r="Q127" s="95"/>
      <c r="R127" s="95"/>
      <c r="S127" s="95"/>
      <c r="T127" s="95"/>
    </row>
    <row r="128">
      <c r="A128" s="95"/>
      <c r="B128" s="95"/>
      <c r="C128" s="95"/>
      <c r="D128" s="95"/>
      <c r="E128" s="95"/>
      <c r="F128" s="95"/>
      <c r="G128" s="95"/>
      <c r="H128" s="95"/>
      <c r="I128" s="95"/>
      <c r="J128" s="95"/>
      <c r="K128" s="95"/>
      <c r="L128" s="95"/>
      <c r="M128" s="95"/>
      <c r="N128" s="95"/>
      <c r="O128" s="95"/>
      <c r="P128" s="95"/>
      <c r="Q128" s="95"/>
      <c r="R128" s="95"/>
      <c r="S128" s="95"/>
      <c r="T128" s="95"/>
    </row>
    <row r="129">
      <c r="A129" s="95"/>
      <c r="B129" s="95"/>
      <c r="C129" s="95"/>
      <c r="D129" s="95"/>
      <c r="E129" s="95"/>
      <c r="F129" s="95"/>
      <c r="G129" s="95"/>
      <c r="H129" s="95"/>
      <c r="I129" s="95"/>
      <c r="J129" s="95"/>
      <c r="K129" s="95"/>
      <c r="L129" s="95"/>
      <c r="M129" s="95"/>
      <c r="N129" s="95"/>
      <c r="O129" s="95"/>
      <c r="P129" s="95"/>
      <c r="Q129" s="95"/>
      <c r="R129" s="95"/>
      <c r="S129" s="95"/>
      <c r="T129" s="95"/>
    </row>
    <row r="130">
      <c r="A130" s="95"/>
      <c r="B130" s="95"/>
      <c r="C130" s="95"/>
      <c r="D130" s="95"/>
      <c r="E130" s="95"/>
      <c r="F130" s="95"/>
      <c r="G130" s="95"/>
      <c r="H130" s="95"/>
      <c r="I130" s="95"/>
      <c r="J130" s="95"/>
      <c r="K130" s="95"/>
      <c r="L130" s="95"/>
      <c r="M130" s="95"/>
      <c r="N130" s="95"/>
      <c r="O130" s="95"/>
      <c r="P130" s="95"/>
      <c r="Q130" s="95"/>
      <c r="R130" s="95"/>
      <c r="S130" s="95"/>
      <c r="T130" s="95"/>
    </row>
    <row r="131">
      <c r="A131" s="95"/>
      <c r="B131" s="95"/>
      <c r="C131" s="95"/>
      <c r="D131" s="95"/>
      <c r="E131" s="95"/>
      <c r="F131" s="95"/>
      <c r="G131" s="95"/>
      <c r="H131" s="95"/>
      <c r="I131" s="95"/>
      <c r="J131" s="95"/>
      <c r="K131" s="95"/>
      <c r="L131" s="95"/>
      <c r="M131" s="95"/>
      <c r="N131" s="95"/>
      <c r="O131" s="95"/>
      <c r="P131" s="95"/>
      <c r="Q131" s="95"/>
      <c r="R131" s="95"/>
      <c r="S131" s="95"/>
      <c r="T131" s="95"/>
    </row>
    <row r="132">
      <c r="A132" s="95"/>
      <c r="B132" s="95"/>
      <c r="C132" s="95"/>
      <c r="D132" s="95"/>
      <c r="E132" s="95"/>
      <c r="F132" s="95"/>
      <c r="G132" s="95"/>
      <c r="H132" s="95"/>
      <c r="I132" s="95"/>
      <c r="J132" s="95"/>
      <c r="K132" s="95"/>
      <c r="L132" s="95"/>
      <c r="M132" s="95"/>
      <c r="N132" s="95"/>
      <c r="O132" s="95"/>
      <c r="P132" s="95"/>
      <c r="Q132" s="95"/>
      <c r="R132" s="95"/>
      <c r="S132" s="95"/>
      <c r="T132" s="95"/>
    </row>
    <row r="133">
      <c r="A133" s="95"/>
      <c r="B133" s="95"/>
      <c r="C133" s="95"/>
      <c r="D133" s="95"/>
      <c r="E133" s="95"/>
      <c r="F133" s="95"/>
      <c r="G133" s="95"/>
      <c r="H133" s="95"/>
      <c r="I133" s="95"/>
      <c r="J133" s="95"/>
      <c r="K133" s="95"/>
      <c r="L133" s="95"/>
      <c r="M133" s="95"/>
      <c r="N133" s="95"/>
      <c r="O133" s="95"/>
      <c r="P133" s="95"/>
      <c r="Q133" s="95"/>
      <c r="R133" s="95"/>
      <c r="S133" s="95"/>
      <c r="T133" s="95"/>
    </row>
    <row r="134">
      <c r="A134" s="95"/>
      <c r="B134" s="95"/>
      <c r="C134" s="95"/>
      <c r="D134" s="95"/>
      <c r="E134" s="95"/>
      <c r="F134" s="95"/>
      <c r="G134" s="95"/>
      <c r="H134" s="95"/>
      <c r="I134" s="95"/>
      <c r="J134" s="95"/>
      <c r="K134" s="95"/>
      <c r="L134" s="95"/>
      <c r="M134" s="95"/>
      <c r="N134" s="95"/>
      <c r="O134" s="95"/>
      <c r="P134" s="95"/>
      <c r="Q134" s="95"/>
      <c r="R134" s="95"/>
      <c r="S134" s="95"/>
      <c r="T134" s="95"/>
    </row>
    <row r="135">
      <c r="A135" s="95"/>
      <c r="B135" s="95"/>
      <c r="C135" s="95"/>
      <c r="D135" s="95"/>
      <c r="E135" s="95"/>
      <c r="F135" s="95"/>
      <c r="G135" s="95"/>
      <c r="H135" s="95"/>
      <c r="I135" s="95"/>
      <c r="J135" s="95"/>
      <c r="K135" s="95"/>
      <c r="L135" s="95"/>
      <c r="M135" s="95"/>
      <c r="N135" s="95"/>
      <c r="O135" s="95"/>
      <c r="P135" s="95"/>
      <c r="Q135" s="95"/>
      <c r="R135" s="95"/>
      <c r="S135" s="95"/>
      <c r="T135" s="95"/>
    </row>
    <row r="136">
      <c r="A136" s="95"/>
      <c r="B136" s="95"/>
      <c r="C136" s="95"/>
      <c r="D136" s="95"/>
      <c r="E136" s="95"/>
      <c r="F136" s="95"/>
      <c r="G136" s="95"/>
      <c r="H136" s="95"/>
      <c r="I136" s="95"/>
      <c r="J136" s="95"/>
      <c r="K136" s="95"/>
      <c r="L136" s="95"/>
      <c r="M136" s="95"/>
      <c r="N136" s="95"/>
      <c r="O136" s="95"/>
      <c r="P136" s="95"/>
      <c r="Q136" s="95"/>
      <c r="R136" s="95"/>
      <c r="S136" s="95"/>
      <c r="T136" s="95"/>
    </row>
    <row r="137">
      <c r="A137" s="95"/>
      <c r="B137" s="95"/>
      <c r="C137" s="95"/>
      <c r="D137" s="95"/>
      <c r="E137" s="95"/>
      <c r="F137" s="95"/>
      <c r="G137" s="95"/>
      <c r="H137" s="95"/>
      <c r="I137" s="95"/>
      <c r="J137" s="95"/>
      <c r="K137" s="95"/>
      <c r="L137" s="95"/>
      <c r="M137" s="95"/>
      <c r="N137" s="95"/>
      <c r="O137" s="95"/>
      <c r="P137" s="95"/>
      <c r="Q137" s="95"/>
      <c r="R137" s="95"/>
      <c r="S137" s="95"/>
      <c r="T137" s="95"/>
    </row>
    <row r="138">
      <c r="A138" s="95"/>
      <c r="B138" s="95"/>
      <c r="C138" s="95"/>
      <c r="D138" s="95"/>
      <c r="E138" s="95"/>
      <c r="F138" s="95"/>
      <c r="G138" s="95"/>
      <c r="H138" s="95"/>
      <c r="I138" s="95"/>
      <c r="J138" s="95"/>
      <c r="K138" s="95"/>
      <c r="L138" s="95"/>
      <c r="M138" s="95"/>
      <c r="N138" s="95"/>
      <c r="O138" s="95"/>
      <c r="P138" s="95"/>
      <c r="Q138" s="95"/>
      <c r="R138" s="95"/>
      <c r="S138" s="95"/>
      <c r="T138" s="95"/>
    </row>
    <row r="139">
      <c r="A139" s="95"/>
      <c r="B139" s="95"/>
      <c r="C139" s="95"/>
      <c r="D139" s="95"/>
      <c r="E139" s="95"/>
      <c r="F139" s="95"/>
      <c r="G139" s="95"/>
      <c r="H139" s="95"/>
      <c r="I139" s="95"/>
      <c r="J139" s="95"/>
      <c r="K139" s="95"/>
      <c r="L139" s="95"/>
      <c r="M139" s="95"/>
      <c r="N139" s="95"/>
      <c r="O139" s="95"/>
      <c r="P139" s="95"/>
      <c r="Q139" s="95"/>
      <c r="R139" s="95"/>
      <c r="S139" s="95"/>
      <c r="T139" s="95"/>
    </row>
    <row r="140">
      <c r="A140" s="95"/>
      <c r="B140" s="95"/>
      <c r="C140" s="95"/>
      <c r="D140" s="95"/>
      <c r="E140" s="95"/>
      <c r="F140" s="95"/>
      <c r="G140" s="95"/>
      <c r="H140" s="95"/>
      <c r="I140" s="95"/>
      <c r="J140" s="95"/>
      <c r="K140" s="95"/>
      <c r="L140" s="95"/>
      <c r="M140" s="95"/>
      <c r="N140" s="95"/>
      <c r="O140" s="95"/>
      <c r="P140" s="95"/>
      <c r="Q140" s="95"/>
      <c r="R140" s="95"/>
      <c r="S140" s="95"/>
      <c r="T140" s="95"/>
    </row>
    <row r="141">
      <c r="A141" s="95"/>
      <c r="B141" s="95"/>
      <c r="C141" s="95"/>
      <c r="D141" s="95"/>
      <c r="E141" s="95"/>
      <c r="F141" s="95"/>
      <c r="G141" s="95"/>
      <c r="H141" s="95"/>
      <c r="I141" s="95"/>
      <c r="J141" s="95"/>
      <c r="K141" s="95"/>
      <c r="L141" s="95"/>
      <c r="M141" s="95"/>
      <c r="N141" s="95"/>
      <c r="O141" s="95"/>
      <c r="P141" s="95"/>
      <c r="Q141" s="95"/>
      <c r="R141" s="95"/>
      <c r="S141" s="95"/>
      <c r="T141" s="95"/>
    </row>
    <row r="142">
      <c r="A142" s="95"/>
      <c r="B142" s="95"/>
      <c r="C142" s="95"/>
      <c r="D142" s="95"/>
      <c r="E142" s="95"/>
      <c r="F142" s="95"/>
      <c r="G142" s="95"/>
      <c r="H142" s="95"/>
      <c r="I142" s="95"/>
      <c r="J142" s="95"/>
      <c r="K142" s="95"/>
      <c r="L142" s="95"/>
      <c r="M142" s="95"/>
      <c r="N142" s="95"/>
      <c r="O142" s="95"/>
      <c r="P142" s="95"/>
      <c r="Q142" s="95"/>
      <c r="R142" s="95"/>
      <c r="S142" s="95"/>
      <c r="T142" s="95"/>
    </row>
    <row r="143">
      <c r="A143" s="95"/>
      <c r="B143" s="95"/>
      <c r="C143" s="95"/>
      <c r="D143" s="95"/>
      <c r="E143" s="95"/>
      <c r="F143" s="95"/>
      <c r="G143" s="95"/>
      <c r="H143" s="95"/>
      <c r="I143" s="95"/>
      <c r="J143" s="95"/>
      <c r="K143" s="95"/>
      <c r="L143" s="95"/>
      <c r="M143" s="95"/>
      <c r="N143" s="95"/>
      <c r="O143" s="95"/>
      <c r="P143" s="95"/>
      <c r="Q143" s="95"/>
      <c r="R143" s="95"/>
      <c r="S143" s="95"/>
      <c r="T143" s="95"/>
    </row>
    <row r="144">
      <c r="A144" s="95"/>
      <c r="B144" s="95"/>
      <c r="C144" s="95"/>
      <c r="D144" s="95"/>
      <c r="E144" s="95"/>
      <c r="F144" s="95"/>
      <c r="G144" s="95"/>
      <c r="H144" s="95"/>
      <c r="I144" s="95"/>
      <c r="J144" s="95"/>
      <c r="K144" s="95"/>
      <c r="L144" s="95"/>
      <c r="M144" s="95"/>
      <c r="N144" s="95"/>
      <c r="O144" s="95"/>
      <c r="P144" s="95"/>
      <c r="Q144" s="95"/>
      <c r="R144" s="95"/>
      <c r="S144" s="95"/>
      <c r="T144" s="95"/>
    </row>
    <row r="145">
      <c r="A145" s="95"/>
      <c r="B145" s="95"/>
      <c r="C145" s="95"/>
      <c r="D145" s="95"/>
      <c r="E145" s="95"/>
      <c r="F145" s="95"/>
      <c r="G145" s="95"/>
      <c r="H145" s="95"/>
      <c r="I145" s="95"/>
      <c r="J145" s="95"/>
      <c r="K145" s="95"/>
      <c r="L145" s="95"/>
      <c r="M145" s="95"/>
      <c r="N145" s="95"/>
      <c r="O145" s="95"/>
      <c r="P145" s="95"/>
      <c r="Q145" s="95"/>
      <c r="R145" s="95"/>
      <c r="S145" s="95"/>
      <c r="T145" s="95"/>
    </row>
    <row r="146">
      <c r="A146" s="95"/>
      <c r="B146" s="95"/>
      <c r="C146" s="95"/>
      <c r="D146" s="95"/>
      <c r="E146" s="95"/>
      <c r="F146" s="95"/>
      <c r="G146" s="95"/>
      <c r="H146" s="95"/>
      <c r="I146" s="95"/>
      <c r="J146" s="95"/>
      <c r="K146" s="95"/>
      <c r="L146" s="95"/>
      <c r="M146" s="95"/>
      <c r="N146" s="95"/>
      <c r="O146" s="95"/>
      <c r="P146" s="95"/>
      <c r="Q146" s="95"/>
      <c r="R146" s="95"/>
      <c r="S146" s="95"/>
      <c r="T146" s="95"/>
    </row>
    <row r="147">
      <c r="A147" s="95"/>
      <c r="B147" s="95"/>
      <c r="C147" s="95"/>
      <c r="D147" s="95"/>
      <c r="E147" s="95"/>
      <c r="F147" s="95"/>
      <c r="G147" s="95"/>
      <c r="H147" s="95"/>
      <c r="I147" s="95"/>
      <c r="J147" s="95"/>
      <c r="K147" s="95"/>
      <c r="L147" s="95"/>
      <c r="M147" s="95"/>
      <c r="N147" s="95"/>
      <c r="O147" s="95"/>
      <c r="P147" s="95"/>
      <c r="Q147" s="95"/>
      <c r="R147" s="95"/>
      <c r="S147" s="95"/>
      <c r="T147" s="95"/>
    </row>
    <row r="148">
      <c r="A148" s="95"/>
      <c r="B148" s="95"/>
      <c r="C148" s="95"/>
      <c r="D148" s="95"/>
      <c r="E148" s="95"/>
      <c r="F148" s="95"/>
      <c r="G148" s="95"/>
      <c r="H148" s="95"/>
      <c r="I148" s="95"/>
      <c r="J148" s="95"/>
      <c r="K148" s="95"/>
      <c r="L148" s="95"/>
      <c r="M148" s="95"/>
      <c r="N148" s="95"/>
      <c r="O148" s="95"/>
      <c r="P148" s="95"/>
      <c r="Q148" s="95"/>
      <c r="R148" s="95"/>
      <c r="S148" s="95"/>
      <c r="T148" s="95"/>
    </row>
    <row r="149">
      <c r="A149" s="95"/>
      <c r="B149" s="95"/>
      <c r="C149" s="95"/>
      <c r="D149" s="95"/>
      <c r="E149" s="95"/>
      <c r="F149" s="95"/>
      <c r="G149" s="95"/>
      <c r="H149" s="95"/>
      <c r="I149" s="95"/>
      <c r="J149" s="95"/>
      <c r="K149" s="95"/>
      <c r="L149" s="95"/>
      <c r="M149" s="95"/>
      <c r="N149" s="95"/>
      <c r="O149" s="95"/>
      <c r="P149" s="95"/>
      <c r="Q149" s="95"/>
      <c r="R149" s="95"/>
      <c r="S149" s="95"/>
      <c r="T149" s="95"/>
    </row>
    <row r="150">
      <c r="A150" s="95"/>
      <c r="B150" s="95"/>
      <c r="C150" s="95"/>
      <c r="D150" s="95"/>
      <c r="E150" s="95"/>
      <c r="F150" s="95"/>
      <c r="G150" s="95"/>
      <c r="H150" s="95"/>
      <c r="I150" s="95"/>
      <c r="J150" s="95"/>
      <c r="K150" s="95"/>
      <c r="L150" s="95"/>
      <c r="M150" s="95"/>
      <c r="N150" s="95"/>
      <c r="O150" s="95"/>
      <c r="P150" s="95"/>
      <c r="Q150" s="95"/>
      <c r="R150" s="95"/>
      <c r="S150" s="95"/>
      <c r="T150" s="95"/>
    </row>
    <row r="151">
      <c r="A151" s="95"/>
      <c r="B151" s="95"/>
      <c r="C151" s="95"/>
      <c r="D151" s="95"/>
      <c r="E151" s="95"/>
      <c r="F151" s="95"/>
      <c r="G151" s="95"/>
      <c r="H151" s="95"/>
      <c r="I151" s="95"/>
      <c r="J151" s="95"/>
      <c r="K151" s="95"/>
      <c r="L151" s="95"/>
      <c r="M151" s="95"/>
      <c r="N151" s="95"/>
      <c r="O151" s="95"/>
      <c r="P151" s="95"/>
      <c r="Q151" s="95"/>
      <c r="R151" s="95"/>
      <c r="S151" s="95"/>
      <c r="T151" s="95"/>
    </row>
    <row r="152">
      <c r="A152" s="95"/>
      <c r="B152" s="95"/>
      <c r="C152" s="95"/>
      <c r="D152" s="95"/>
      <c r="E152" s="95"/>
      <c r="F152" s="95"/>
      <c r="G152" s="95"/>
      <c r="H152" s="95"/>
      <c r="I152" s="95"/>
      <c r="J152" s="95"/>
      <c r="K152" s="95"/>
      <c r="L152" s="95"/>
      <c r="M152" s="95"/>
      <c r="N152" s="95"/>
      <c r="O152" s="95"/>
      <c r="P152" s="95"/>
      <c r="Q152" s="95"/>
      <c r="R152" s="95"/>
      <c r="S152" s="95"/>
      <c r="T152" s="95"/>
    </row>
    <row r="153">
      <c r="A153" s="95"/>
      <c r="B153" s="95"/>
      <c r="C153" s="95"/>
      <c r="D153" s="95"/>
      <c r="E153" s="95"/>
      <c r="F153" s="95"/>
      <c r="G153" s="95"/>
      <c r="H153" s="95"/>
      <c r="I153" s="95"/>
      <c r="J153" s="95"/>
      <c r="K153" s="95"/>
      <c r="L153" s="95"/>
      <c r="M153" s="95"/>
      <c r="N153" s="95"/>
      <c r="O153" s="95"/>
      <c r="P153" s="95"/>
      <c r="Q153" s="95"/>
      <c r="R153" s="95"/>
      <c r="S153" s="95"/>
      <c r="T153" s="95"/>
    </row>
    <row r="154">
      <c r="A154" s="95"/>
      <c r="B154" s="95"/>
      <c r="C154" s="95"/>
      <c r="D154" s="95"/>
      <c r="E154" s="95"/>
      <c r="F154" s="95"/>
      <c r="G154" s="95"/>
      <c r="H154" s="95"/>
      <c r="I154" s="95"/>
      <c r="J154" s="95"/>
      <c r="K154" s="95"/>
      <c r="L154" s="95"/>
      <c r="M154" s="95"/>
      <c r="N154" s="95"/>
      <c r="O154" s="95"/>
      <c r="P154" s="95"/>
      <c r="Q154" s="95"/>
      <c r="R154" s="95"/>
      <c r="S154" s="95"/>
      <c r="T154" s="95"/>
    </row>
    <row r="155">
      <c r="A155" s="95"/>
      <c r="B155" s="95"/>
      <c r="C155" s="95"/>
      <c r="D155" s="95"/>
      <c r="E155" s="95"/>
      <c r="F155" s="95"/>
      <c r="G155" s="95"/>
      <c r="H155" s="95"/>
      <c r="I155" s="95"/>
      <c r="J155" s="95"/>
      <c r="K155" s="95"/>
      <c r="L155" s="95"/>
      <c r="M155" s="95"/>
      <c r="N155" s="95"/>
      <c r="O155" s="95"/>
      <c r="P155" s="95"/>
      <c r="Q155" s="95"/>
      <c r="R155" s="95"/>
      <c r="S155" s="95"/>
      <c r="T155" s="95"/>
    </row>
    <row r="156">
      <c r="A156" s="95"/>
      <c r="B156" s="95"/>
      <c r="C156" s="95"/>
      <c r="D156" s="95"/>
      <c r="E156" s="95"/>
      <c r="F156" s="95"/>
      <c r="G156" s="95"/>
      <c r="H156" s="95"/>
      <c r="I156" s="95"/>
      <c r="J156" s="95"/>
      <c r="K156" s="95"/>
      <c r="L156" s="95"/>
      <c r="M156" s="95"/>
      <c r="N156" s="95"/>
      <c r="O156" s="95"/>
      <c r="P156" s="95"/>
      <c r="Q156" s="95"/>
      <c r="R156" s="95"/>
      <c r="S156" s="95"/>
      <c r="T156" s="95"/>
    </row>
    <row r="157">
      <c r="A157" s="95"/>
      <c r="B157" s="95"/>
      <c r="C157" s="95"/>
      <c r="D157" s="95"/>
      <c r="E157" s="95"/>
      <c r="F157" s="95"/>
      <c r="G157" s="95"/>
      <c r="H157" s="95"/>
      <c r="I157" s="95"/>
      <c r="J157" s="95"/>
      <c r="K157" s="95"/>
      <c r="L157" s="95"/>
      <c r="M157" s="95"/>
      <c r="N157" s="95"/>
      <c r="O157" s="95"/>
      <c r="P157" s="95"/>
      <c r="Q157" s="95"/>
      <c r="R157" s="95"/>
      <c r="S157" s="95"/>
      <c r="T157" s="95"/>
    </row>
    <row r="158">
      <c r="A158" s="95"/>
      <c r="B158" s="95"/>
      <c r="C158" s="95"/>
      <c r="D158" s="95"/>
      <c r="E158" s="95"/>
      <c r="F158" s="95"/>
      <c r="G158" s="95"/>
      <c r="H158" s="95"/>
      <c r="I158" s="95"/>
      <c r="J158" s="95"/>
      <c r="K158" s="95"/>
      <c r="L158" s="95"/>
      <c r="M158" s="95"/>
      <c r="N158" s="95"/>
      <c r="O158" s="95"/>
      <c r="P158" s="95"/>
      <c r="Q158" s="95"/>
      <c r="R158" s="95"/>
      <c r="S158" s="95"/>
      <c r="T158" s="95"/>
    </row>
    <row r="159">
      <c r="A159" s="95"/>
      <c r="B159" s="95"/>
      <c r="C159" s="95"/>
      <c r="D159" s="95"/>
      <c r="E159" s="95"/>
      <c r="F159" s="95"/>
      <c r="G159" s="95"/>
      <c r="H159" s="95"/>
      <c r="I159" s="95"/>
      <c r="J159" s="95"/>
      <c r="K159" s="95"/>
      <c r="L159" s="95"/>
      <c r="M159" s="95"/>
      <c r="N159" s="95"/>
      <c r="O159" s="95"/>
      <c r="P159" s="95"/>
      <c r="Q159" s="95"/>
      <c r="R159" s="95"/>
      <c r="S159" s="95"/>
      <c r="T159" s="95"/>
    </row>
    <row r="160">
      <c r="A160" s="95"/>
      <c r="B160" s="95"/>
      <c r="C160" s="95"/>
      <c r="D160" s="95"/>
      <c r="E160" s="95"/>
      <c r="F160" s="95"/>
      <c r="G160" s="95"/>
      <c r="H160" s="95"/>
      <c r="I160" s="95"/>
      <c r="J160" s="95"/>
      <c r="K160" s="95"/>
      <c r="L160" s="95"/>
      <c r="M160" s="95"/>
      <c r="N160" s="95"/>
      <c r="O160" s="95"/>
      <c r="P160" s="95"/>
      <c r="Q160" s="95"/>
      <c r="R160" s="95"/>
      <c r="S160" s="95"/>
      <c r="T160" s="95"/>
    </row>
    <row r="161">
      <c r="A161" s="95"/>
      <c r="B161" s="95"/>
      <c r="C161" s="95"/>
      <c r="D161" s="95"/>
      <c r="E161" s="95"/>
      <c r="F161" s="95"/>
      <c r="G161" s="95"/>
      <c r="H161" s="95"/>
      <c r="I161" s="95"/>
      <c r="J161" s="95"/>
      <c r="K161" s="95"/>
      <c r="L161" s="95"/>
      <c r="M161" s="95"/>
      <c r="N161" s="95"/>
      <c r="O161" s="95"/>
      <c r="P161" s="95"/>
      <c r="Q161" s="95"/>
      <c r="R161" s="95"/>
      <c r="S161" s="95"/>
      <c r="T161" s="95"/>
    </row>
    <row r="162">
      <c r="A162" s="95"/>
      <c r="B162" s="95"/>
      <c r="C162" s="95"/>
      <c r="D162" s="95"/>
      <c r="E162" s="95"/>
      <c r="F162" s="95"/>
      <c r="G162" s="95"/>
      <c r="H162" s="95"/>
      <c r="I162" s="95"/>
      <c r="J162" s="95"/>
      <c r="K162" s="95"/>
      <c r="L162" s="95"/>
      <c r="M162" s="95"/>
      <c r="N162" s="95"/>
      <c r="O162" s="95"/>
      <c r="P162" s="95"/>
      <c r="Q162" s="95"/>
      <c r="R162" s="95"/>
      <c r="S162" s="95"/>
      <c r="T162" s="95"/>
    </row>
    <row r="163">
      <c r="A163" s="95"/>
      <c r="B163" s="95"/>
      <c r="C163" s="95"/>
      <c r="D163" s="95"/>
      <c r="E163" s="95"/>
      <c r="F163" s="95"/>
      <c r="G163" s="95"/>
      <c r="H163" s="95"/>
      <c r="I163" s="95"/>
      <c r="J163" s="95"/>
      <c r="K163" s="95"/>
      <c r="L163" s="95"/>
      <c r="M163" s="95"/>
      <c r="N163" s="95"/>
      <c r="O163" s="95"/>
      <c r="P163" s="95"/>
      <c r="Q163" s="95"/>
      <c r="R163" s="95"/>
      <c r="S163" s="95"/>
      <c r="T163" s="95"/>
    </row>
    <row r="164">
      <c r="A164" s="95"/>
      <c r="B164" s="95"/>
      <c r="C164" s="95"/>
      <c r="D164" s="95"/>
      <c r="E164" s="95"/>
      <c r="F164" s="95"/>
      <c r="G164" s="95"/>
      <c r="H164" s="95"/>
      <c r="I164" s="95"/>
      <c r="J164" s="95"/>
      <c r="K164" s="95"/>
      <c r="L164" s="95"/>
      <c r="M164" s="95"/>
      <c r="N164" s="95"/>
      <c r="O164" s="95"/>
      <c r="P164" s="95"/>
      <c r="Q164" s="95"/>
      <c r="R164" s="95"/>
      <c r="S164" s="95"/>
      <c r="T164" s="95"/>
    </row>
    <row r="165">
      <c r="A165" s="95"/>
      <c r="B165" s="95"/>
      <c r="C165" s="95"/>
      <c r="D165" s="95"/>
      <c r="E165" s="95"/>
      <c r="F165" s="95"/>
      <c r="G165" s="95"/>
      <c r="H165" s="95"/>
      <c r="I165" s="95"/>
      <c r="J165" s="95"/>
      <c r="K165" s="95"/>
      <c r="L165" s="95"/>
      <c r="M165" s="95"/>
      <c r="N165" s="95"/>
      <c r="O165" s="95"/>
      <c r="P165" s="95"/>
      <c r="Q165" s="95"/>
      <c r="R165" s="95"/>
      <c r="S165" s="95"/>
      <c r="T165" s="95"/>
    </row>
    <row r="166">
      <c r="A166" s="95"/>
      <c r="B166" s="95"/>
      <c r="C166" s="95"/>
      <c r="D166" s="95"/>
      <c r="E166" s="95"/>
      <c r="F166" s="95"/>
      <c r="G166" s="95"/>
      <c r="H166" s="95"/>
      <c r="I166" s="95"/>
      <c r="J166" s="95"/>
      <c r="K166" s="95"/>
      <c r="L166" s="95"/>
      <c r="M166" s="95"/>
      <c r="N166" s="95"/>
      <c r="O166" s="95"/>
      <c r="P166" s="95"/>
      <c r="Q166" s="95"/>
      <c r="R166" s="95"/>
      <c r="S166" s="95"/>
      <c r="T166" s="95"/>
    </row>
    <row r="167">
      <c r="A167" s="95"/>
      <c r="B167" s="95"/>
      <c r="C167" s="95"/>
      <c r="D167" s="95"/>
      <c r="E167" s="95"/>
      <c r="F167" s="95"/>
      <c r="G167" s="95"/>
      <c r="H167" s="95"/>
      <c r="I167" s="95"/>
      <c r="J167" s="95"/>
      <c r="K167" s="95"/>
      <c r="L167" s="95"/>
      <c r="M167" s="95"/>
      <c r="N167" s="95"/>
      <c r="O167" s="95"/>
      <c r="P167" s="95"/>
      <c r="Q167" s="95"/>
      <c r="R167" s="95"/>
      <c r="S167" s="95"/>
      <c r="T167" s="95"/>
    </row>
    <row r="168">
      <c r="A168" s="95"/>
      <c r="B168" s="95"/>
      <c r="C168" s="95"/>
      <c r="D168" s="95"/>
      <c r="E168" s="95"/>
      <c r="F168" s="95"/>
      <c r="G168" s="95"/>
      <c r="H168" s="95"/>
      <c r="I168" s="95"/>
      <c r="J168" s="95"/>
      <c r="K168" s="95"/>
      <c r="L168" s="95"/>
      <c r="M168" s="95"/>
      <c r="N168" s="95"/>
      <c r="O168" s="95"/>
      <c r="P168" s="95"/>
      <c r="Q168" s="95"/>
      <c r="R168" s="95"/>
      <c r="S168" s="95"/>
      <c r="T168" s="95"/>
    </row>
    <row r="169">
      <c r="A169" s="95"/>
      <c r="B169" s="95"/>
      <c r="C169" s="95"/>
      <c r="D169" s="95"/>
      <c r="E169" s="95"/>
      <c r="F169" s="95"/>
      <c r="G169" s="95"/>
      <c r="H169" s="95"/>
      <c r="I169" s="95"/>
      <c r="J169" s="95"/>
      <c r="K169" s="95"/>
      <c r="L169" s="95"/>
      <c r="M169" s="95"/>
      <c r="N169" s="95"/>
      <c r="O169" s="95"/>
      <c r="P169" s="95"/>
      <c r="Q169" s="95"/>
      <c r="R169" s="95"/>
      <c r="S169" s="95"/>
      <c r="T169" s="95"/>
    </row>
    <row r="170">
      <c r="A170" s="95"/>
      <c r="B170" s="95"/>
      <c r="C170" s="95"/>
      <c r="D170" s="95"/>
      <c r="E170" s="95"/>
      <c r="F170" s="95"/>
      <c r="G170" s="95"/>
      <c r="H170" s="95"/>
      <c r="I170" s="95"/>
      <c r="J170" s="95"/>
      <c r="K170" s="95"/>
      <c r="L170" s="95"/>
      <c r="M170" s="95"/>
      <c r="N170" s="95"/>
      <c r="O170" s="95"/>
      <c r="P170" s="95"/>
      <c r="Q170" s="95"/>
      <c r="R170" s="95"/>
      <c r="S170" s="95"/>
      <c r="T170" s="95"/>
    </row>
    <row r="171">
      <c r="A171" s="95"/>
      <c r="B171" s="95"/>
      <c r="C171" s="95"/>
      <c r="D171" s="95"/>
      <c r="E171" s="95"/>
      <c r="F171" s="95"/>
      <c r="G171" s="95"/>
      <c r="H171" s="95"/>
      <c r="I171" s="95"/>
      <c r="J171" s="95"/>
      <c r="K171" s="95"/>
      <c r="L171" s="95"/>
      <c r="M171" s="95"/>
      <c r="N171" s="95"/>
      <c r="O171" s="95"/>
      <c r="P171" s="95"/>
      <c r="Q171" s="95"/>
      <c r="R171" s="95"/>
      <c r="S171" s="95"/>
      <c r="T171" s="95"/>
    </row>
    <row r="172">
      <c r="A172" s="95"/>
      <c r="B172" s="95"/>
      <c r="C172" s="95"/>
      <c r="D172" s="95"/>
      <c r="E172" s="95"/>
      <c r="F172" s="95"/>
      <c r="G172" s="95"/>
      <c r="H172" s="95"/>
      <c r="I172" s="95"/>
      <c r="J172" s="95"/>
      <c r="K172" s="95"/>
      <c r="L172" s="95"/>
      <c r="M172" s="95"/>
      <c r="N172" s="95"/>
      <c r="O172" s="95"/>
      <c r="P172" s="95"/>
      <c r="Q172" s="95"/>
      <c r="R172" s="95"/>
      <c r="S172" s="95"/>
      <c r="T172" s="95"/>
    </row>
    <row r="173">
      <c r="A173" s="95"/>
      <c r="B173" s="95"/>
      <c r="C173" s="95"/>
      <c r="D173" s="95"/>
      <c r="E173" s="95"/>
      <c r="F173" s="95"/>
      <c r="G173" s="95"/>
      <c r="H173" s="95"/>
      <c r="I173" s="95"/>
      <c r="J173" s="95"/>
      <c r="K173" s="95"/>
      <c r="L173" s="95"/>
      <c r="M173" s="95"/>
      <c r="N173" s="95"/>
      <c r="O173" s="95"/>
      <c r="P173" s="95"/>
      <c r="Q173" s="95"/>
      <c r="R173" s="95"/>
      <c r="S173" s="95"/>
      <c r="T173" s="95"/>
    </row>
    <row r="174">
      <c r="A174" s="95"/>
      <c r="B174" s="95"/>
      <c r="C174" s="95"/>
      <c r="D174" s="95"/>
      <c r="E174" s="95"/>
      <c r="F174" s="95"/>
      <c r="G174" s="95"/>
      <c r="H174" s="95"/>
      <c r="I174" s="95"/>
      <c r="J174" s="95"/>
      <c r="K174" s="95"/>
      <c r="L174" s="95"/>
      <c r="M174" s="95"/>
      <c r="N174" s="95"/>
      <c r="O174" s="95"/>
      <c r="P174" s="95"/>
      <c r="Q174" s="95"/>
      <c r="R174" s="95"/>
      <c r="S174" s="95"/>
      <c r="T174" s="95"/>
    </row>
    <row r="175">
      <c r="A175" s="95"/>
      <c r="B175" s="95"/>
      <c r="C175" s="95"/>
      <c r="D175" s="95"/>
      <c r="E175" s="95"/>
      <c r="F175" s="95"/>
      <c r="G175" s="95"/>
      <c r="H175" s="95"/>
      <c r="I175" s="95"/>
      <c r="J175" s="95"/>
      <c r="K175" s="95"/>
      <c r="L175" s="95"/>
      <c r="M175" s="95"/>
      <c r="N175" s="95"/>
      <c r="O175" s="95"/>
      <c r="P175" s="95"/>
      <c r="Q175" s="95"/>
      <c r="R175" s="95"/>
      <c r="S175" s="95"/>
      <c r="T175" s="95"/>
    </row>
    <row r="176">
      <c r="A176" s="95"/>
      <c r="B176" s="95"/>
      <c r="C176" s="95"/>
      <c r="D176" s="95"/>
      <c r="E176" s="95"/>
      <c r="F176" s="95"/>
      <c r="G176" s="95"/>
      <c r="H176" s="95"/>
      <c r="I176" s="95"/>
      <c r="J176" s="95"/>
      <c r="K176" s="95"/>
      <c r="L176" s="95"/>
      <c r="M176" s="95"/>
      <c r="N176" s="95"/>
      <c r="O176" s="95"/>
      <c r="P176" s="95"/>
      <c r="Q176" s="95"/>
      <c r="R176" s="95"/>
      <c r="S176" s="95"/>
      <c r="T176" s="95"/>
    </row>
    <row r="177">
      <c r="A177" s="95"/>
      <c r="B177" s="95"/>
      <c r="C177" s="95"/>
      <c r="D177" s="95"/>
      <c r="E177" s="95"/>
      <c r="F177" s="95"/>
      <c r="G177" s="95"/>
      <c r="H177" s="95"/>
      <c r="I177" s="95"/>
      <c r="J177" s="95"/>
      <c r="K177" s="95"/>
      <c r="L177" s="95"/>
      <c r="M177" s="95"/>
      <c r="N177" s="95"/>
      <c r="O177" s="95"/>
      <c r="P177" s="95"/>
      <c r="Q177" s="95"/>
      <c r="R177" s="95"/>
      <c r="S177" s="95"/>
      <c r="T177" s="95"/>
    </row>
    <row r="178">
      <c r="A178" s="95"/>
      <c r="B178" s="95"/>
      <c r="C178" s="95"/>
      <c r="D178" s="95"/>
      <c r="E178" s="95"/>
      <c r="F178" s="95"/>
      <c r="G178" s="95"/>
      <c r="H178" s="95"/>
      <c r="I178" s="95"/>
      <c r="J178" s="95"/>
      <c r="K178" s="95"/>
      <c r="L178" s="95"/>
      <c r="M178" s="95"/>
      <c r="N178" s="95"/>
      <c r="O178" s="95"/>
      <c r="P178" s="95"/>
      <c r="Q178" s="95"/>
      <c r="R178" s="95"/>
      <c r="S178" s="95"/>
      <c r="T178" s="95"/>
    </row>
    <row r="179">
      <c r="A179" s="95"/>
      <c r="B179" s="95"/>
      <c r="C179" s="95"/>
      <c r="D179" s="95"/>
      <c r="E179" s="95"/>
      <c r="F179" s="95"/>
      <c r="G179" s="95"/>
      <c r="H179" s="95"/>
      <c r="I179" s="95"/>
      <c r="J179" s="95"/>
      <c r="K179" s="95"/>
      <c r="L179" s="95"/>
      <c r="M179" s="95"/>
      <c r="N179" s="95"/>
      <c r="O179" s="95"/>
      <c r="P179" s="95"/>
      <c r="Q179" s="95"/>
      <c r="R179" s="95"/>
      <c r="S179" s="95"/>
      <c r="T179" s="95"/>
    </row>
    <row r="180">
      <c r="A180" s="95"/>
      <c r="B180" s="95"/>
      <c r="C180" s="95"/>
      <c r="D180" s="95"/>
      <c r="E180" s="95"/>
      <c r="F180" s="95"/>
      <c r="G180" s="95"/>
      <c r="H180" s="95"/>
      <c r="I180" s="95"/>
      <c r="J180" s="95"/>
      <c r="K180" s="95"/>
      <c r="L180" s="95"/>
      <c r="M180" s="95"/>
      <c r="N180" s="95"/>
      <c r="O180" s="95"/>
      <c r="P180" s="95"/>
      <c r="Q180" s="95"/>
      <c r="R180" s="95"/>
      <c r="S180" s="95"/>
      <c r="T180" s="95"/>
    </row>
    <row r="181">
      <c r="A181" s="95"/>
      <c r="B181" s="95"/>
      <c r="C181" s="95"/>
      <c r="D181" s="95"/>
      <c r="E181" s="95"/>
      <c r="F181" s="95"/>
      <c r="G181" s="95"/>
      <c r="H181" s="95"/>
      <c r="I181" s="95"/>
      <c r="J181" s="95"/>
      <c r="K181" s="95"/>
      <c r="L181" s="95"/>
      <c r="M181" s="95"/>
      <c r="N181" s="95"/>
      <c r="O181" s="95"/>
      <c r="P181" s="95"/>
      <c r="Q181" s="95"/>
      <c r="R181" s="95"/>
      <c r="S181" s="95"/>
      <c r="T181" s="95"/>
    </row>
    <row r="182">
      <c r="A182" s="95"/>
      <c r="B182" s="95"/>
      <c r="C182" s="95"/>
      <c r="D182" s="95"/>
      <c r="E182" s="95"/>
      <c r="F182" s="95"/>
      <c r="G182" s="95"/>
      <c r="H182" s="95"/>
      <c r="I182" s="95"/>
      <c r="J182" s="95"/>
      <c r="K182" s="95"/>
      <c r="L182" s="95"/>
      <c r="M182" s="95"/>
      <c r="N182" s="95"/>
      <c r="O182" s="95"/>
      <c r="P182" s="95"/>
      <c r="Q182" s="95"/>
      <c r="R182" s="95"/>
      <c r="S182" s="95"/>
      <c r="T182" s="95"/>
    </row>
  </sheetData>
  <mergeCells>
    <mergeCell ref="A1:D9"/>
    <mergeCell ref="A10:D10"/>
    <mergeCell ref="A16:B16"/>
  </mergeCells>
  <drawing r:id="rId1"/>
</worksheet>
</file>

<file path=xl/worksheets/sheet2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54a45"/>
    <outlinePr summaryBelow="false" summaryRight="false"/>
  </sheetPr>
  <dimension ref="A1"/>
  <sheetViews>
    <sheetView showGridLines="true" workbookViewId="0"/>
  </sheetViews>
  <sheetFormatPr defaultColWidth="14" defaultRowHeight="19"/>
  <cols>
    <col collapsed="false" customWidth="true" hidden="false" max="1" min="1" style="0" width="9"/>
    <col collapsed="false" customWidth="true" hidden="false" max="2" min="2" style="0" width="18"/>
    <col collapsed="false" customWidth="true" hidden="false" max="3" min="3" style="0" width="45"/>
    <col collapsed="false" customWidth="true" hidden="false" max="5" min="5" style="0" width="17"/>
    <col collapsed="false" customWidth="true" hidden="false" max="6" min="6" style="0" width="49"/>
    <col collapsed="false" customWidth="true" hidden="false" max="7" min="7" style="0" width="14"/>
    <col collapsed="false" customWidth="true" hidden="false" max="8" min="8" style="0" width="14"/>
  </cols>
  <sheetData>
    <row customHeight="true" ht="102" r="1">
      <c r="A1" s="329"/>
      <c r="B1" s="329"/>
      <c r="C1" s="329"/>
      <c r="D1" s="329"/>
      <c r="E1" s="329"/>
      <c r="F1" s="329"/>
      <c r="G1" s="329"/>
      <c r="H1" s="329"/>
      <c r="I1" s="212"/>
      <c r="J1" s="212"/>
    </row>
    <row r="2">
      <c r="A2" s="329"/>
      <c r="B2" s="329"/>
      <c r="C2" s="329"/>
      <c r="D2" s="329"/>
      <c r="E2" s="329"/>
      <c r="F2" s="329"/>
      <c r="G2" s="533">
        <f>"Sơn La, ngày " &amp; DAY(TODAY()) &amp; " tháng " &amp; MONTH(TODAY()) &amp; " năm " &amp; YEAR(TODAY())</f>
      </c>
      <c r="H2" s="533"/>
      <c r="I2" s="534"/>
      <c r="J2" s="534"/>
    </row>
    <row r="3">
      <c r="A3" s="95"/>
      <c r="B3" s="532" t="str">
        <v>Kính gửi:</v>
      </c>
      <c r="C3" s="329" t="str">
        <v>Chú Lương</v>
      </c>
      <c r="D3" s="329"/>
      <c r="E3" s="531" t="s">
        <v>5</v>
      </c>
      <c r="F3" s="531"/>
      <c r="G3" s="329" t="s">
        <v>4</v>
      </c>
      <c r="H3" s="329"/>
      <c r="I3" s="212"/>
      <c r="J3" s="212"/>
    </row>
    <row r="4">
      <c r="A4" s="329" t="str" xml:space="preserve">
        <v>          Một Nhà Design&amp;Build - Nội thất An Cường cám ơn quý khách hàng đã quan tâm tới sản phẩm của chúng tôi và trân trọng gửi bản báo giá tới công trình của quý khách hàng tại Sơn La như sau:</v>
      </c>
      <c r="B4" s="329"/>
      <c r="C4" s="329"/>
      <c r="D4" s="329"/>
      <c r="E4" s="329"/>
      <c r="F4" s="329"/>
      <c r="G4" s="329"/>
      <c r="H4" s="329"/>
      <c r="I4" s="212"/>
      <c r="J4" s="212"/>
    </row>
    <row r="5">
      <c r="A5" s="95"/>
      <c r="B5" s="95"/>
      <c r="C5" s="95"/>
      <c r="D5" s="95"/>
      <c r="E5" s="95"/>
      <c r="F5" s="95"/>
      <c r="G5" s="95"/>
      <c r="H5" s="537"/>
      <c r="I5" s="538"/>
      <c r="J5" s="538"/>
      <c r="K5" s="156"/>
    </row>
    <row r="6">
      <c r="A6" s="44" t="str">
        <v>STT</v>
      </c>
      <c r="B6" s="44" t="str">
        <v>TÊN SẢN PHẨM</v>
      </c>
      <c r="C6" s="535" t="str">
        <v>HÌNH ẢNH</v>
      </c>
      <c r="D6" s="44" t="str">
        <v>Chốt màu</v>
      </c>
      <c r="E6" s="44" t="str">
        <v>Kích thước</v>
      </c>
      <c r="F6" s="44" t="str">
        <v>CHẤT LIỆU</v>
      </c>
      <c r="G6" s="535" t="str" xml:space="preserve">
        <v>ĐVT </v>
      </c>
      <c r="H6" s="44" t="str">
        <v>KHỐI LƯỢNG</v>
      </c>
      <c r="I6" s="46" t="str" xml:space="preserve">
        <v>ĐƠN GIÁ </v>
      </c>
      <c r="J6" s="46" t="str">
        <v>THÀNH TIỀN</v>
      </c>
      <c r="K6" s="156"/>
    </row>
    <row r="7">
      <c r="A7" s="42" t="str">
        <v>TỔNG CỘNG</v>
      </c>
      <c r="B7" s="42"/>
      <c r="C7" s="42"/>
      <c r="D7" s="42"/>
      <c r="E7" s="42"/>
      <c r="F7" s="42"/>
      <c r="G7" s="42"/>
      <c r="H7" s="42"/>
      <c r="I7" s="520"/>
      <c r="J7" s="360">
        <f>+J8+J40</f>
      </c>
      <c r="K7" s="156"/>
    </row>
    <row r="8">
      <c r="A8" s="406"/>
      <c r="B8" s="406" t="str">
        <v>Tầng 2</v>
      </c>
      <c r="C8" s="406"/>
      <c r="D8" s="406"/>
      <c r="E8" s="406"/>
      <c r="F8" s="406"/>
      <c r="G8" s="406"/>
      <c r="H8" s="406"/>
      <c r="I8" s="520"/>
      <c r="J8" s="360">
        <f>+J9+J15+J29</f>
      </c>
      <c r="K8" s="156"/>
    </row>
    <row r="9">
      <c r="A9" s="406"/>
      <c r="B9" s="406" t="str">
        <v>Phòng Khách</v>
      </c>
      <c r="C9" s="406"/>
      <c r="D9" s="406"/>
      <c r="E9" s="406"/>
      <c r="F9" s="406"/>
      <c r="G9" s="406"/>
      <c r="H9" s="406"/>
      <c r="I9" s="360"/>
      <c r="J9" s="360">
        <f>SUM(J10:J14)</f>
      </c>
      <c r="K9" s="527"/>
    </row>
    <row customHeight="true" ht="138.75" r="10">
      <c r="A10" s="241">
        <v>1</v>
      </c>
      <c r="B10" s="241" t="str">
        <v>Vách ốp sau sofa (vách nan)</v>
      </c>
      <c r="C10" s="241"/>
      <c r="D10" s="241"/>
      <c r="E10" s="241" t="str">
        <v>1600x2800</v>
      </c>
      <c r="F10" s="518" t="str">
        <v>- Toàn bộ dùng gỗ MDF/melamin An Cường 17mm
- Dán 4 cạnh, cam liên kết Hettich
- Keo Pur Jowat Đức</v>
      </c>
      <c r="G10" s="241" t="str">
        <v>m2</v>
      </c>
      <c r="H10" s="241">
        <v>4.48</v>
      </c>
      <c r="I10" s="369">
        <v>1800000</v>
      </c>
      <c r="J10" s="369">
        <f>+I10*H10</f>
      </c>
      <c r="K10" s="519"/>
    </row>
    <row customHeight="true" ht="61" r="11">
      <c r="A11" s="241">
        <v>2</v>
      </c>
      <c r="B11" s="241" t="str">
        <v>Vách ốp sau sofa( không nan)</v>
      </c>
      <c r="C11" s="241"/>
      <c r="D11" s="241"/>
      <c r="E11" s="241" t="str">
        <v>1200x2800</v>
      </c>
      <c r="F11" s="518" t="str">
        <v>- Toàn bộ dùng gỗ MDF/melamin An Cường 17mm
- Dán 4 cạnh, cam liên kết Hettich
- Keo Pur Jowat Đức</v>
      </c>
      <c r="G11" s="241" t="str">
        <v>m2</v>
      </c>
      <c r="H11" s="241">
        <v>3.36</v>
      </c>
      <c r="I11" s="369">
        <v>950000</v>
      </c>
      <c r="J11" s="369">
        <f>+I11*H11</f>
      </c>
      <c r="K11" s="519"/>
    </row>
    <row customHeight="true" ht="61" r="12">
      <c r="A12" s="241">
        <v>3</v>
      </c>
      <c r="B12" s="241" t="str">
        <v>Vách ốp sau sofa(màu gỗ)</v>
      </c>
      <c r="C12" s="241"/>
      <c r="D12" s="241" t="str">
        <v>F096</v>
      </c>
      <c r="E12" s="241" t="str">
        <v>800x2800</v>
      </c>
      <c r="F12" s="518" t="str">
        <v>- Toàn bộ dùng gỗ MDF/melamin An Cường 17mm
- Dán 4 cạnh, cam liên kết Hettich
- Keo Pur Jowat Đức</v>
      </c>
      <c r="G12" s="241" t="str">
        <v>md</v>
      </c>
      <c r="H12" s="241">
        <v>2.24</v>
      </c>
      <c r="I12" s="369">
        <v>950000</v>
      </c>
      <c r="J12" s="369">
        <f>+I12*H12</f>
      </c>
      <c r="K12" s="519"/>
    </row>
    <row customHeight="true" ht="61" r="13">
      <c r="A13" s="241">
        <v>4</v>
      </c>
      <c r="B13" s="241" t="str" xml:space="preserve">
        <v>Nẹp trang trí </v>
      </c>
      <c r="C13" s="241"/>
      <c r="D13" s="241"/>
      <c r="E13" s="241"/>
      <c r="F13" s="9" t="str" xml:space="preserve">
        <v>Nẹp inox 304 </v>
      </c>
      <c r="G13" s="241" t="str">
        <v>md</v>
      </c>
      <c r="H13" s="241">
        <f>+2.8*2</f>
      </c>
      <c r="I13" s="369">
        <v>300000</v>
      </c>
      <c r="J13" s="369">
        <f>+I13*H13</f>
      </c>
      <c r="K13" s="519"/>
    </row>
    <row r="14">
      <c r="A14" s="241">
        <v>5</v>
      </c>
      <c r="B14" s="241" t="str">
        <v>Đèn led trang trí</v>
      </c>
      <c r="C14" s="7"/>
      <c r="D14" s="11"/>
      <c r="E14" s="11">
        <v>4</v>
      </c>
      <c r="F14" s="524" t="str">
        <v>Đèn led thanh nhôm nhập khẩu  (Bảo hành 3 năm lỗi 1 đổi 1)</v>
      </c>
      <c r="G14" s="528" t="str">
        <v>md</v>
      </c>
      <c r="H14" s="7">
        <v>4</v>
      </c>
      <c r="I14" s="36">
        <v>160000</v>
      </c>
      <c r="J14" s="369">
        <f>+I14*H14</f>
      </c>
      <c r="K14" s="519"/>
    </row>
    <row r="15">
      <c r="A15" s="42"/>
      <c r="B15" s="406" t="str">
        <v>Bếp ăn</v>
      </c>
      <c r="C15" s="406"/>
      <c r="D15" s="406"/>
      <c r="E15" s="406"/>
      <c r="F15" s="406"/>
      <c r="G15" s="42"/>
      <c r="H15" s="42"/>
      <c r="I15" s="360"/>
      <c r="J15" s="360">
        <f>SUM(J16:J28)</f>
      </c>
      <c r="K15" s="527"/>
    </row>
    <row customHeight="true" ht="84.88802083333333" r="16">
      <c r="A16" s="241">
        <v>1</v>
      </c>
      <c r="B16" s="241" t="str">
        <v>Tủ bếp dưới</v>
      </c>
      <c r="C16" s="241"/>
      <c r="D16" s="289" t="str">
        <v>LUX528MTQ</v>
      </c>
      <c r="E16" s="48" t="str">
        <v>4670x800x600</v>
      </c>
      <c r="F16" s="9" t="str">
        <v>- Khung, Thùng nhựa Hadywood
- Cánh MDF/ Melamin An Cường 17mm
- Dán 4 cạnh, cam liên kết Hettich
- Keo Pur Jowat Đức</v>
      </c>
      <c r="G16" s="529" t="str">
        <v>md</v>
      </c>
      <c r="H16" s="241">
        <v>4.67</v>
      </c>
      <c r="I16" s="369">
        <v>3890000</v>
      </c>
      <c r="J16" s="369">
        <f>I16*H16</f>
      </c>
      <c r="K16" s="519"/>
    </row>
    <row r="17">
      <c r="A17" s="241">
        <v>2</v>
      </c>
      <c r="B17" s="241" t="str">
        <v>Tủ bếp trên</v>
      </c>
      <c r="C17" s="241"/>
      <c r="D17" s="241" t="str">
        <v>LL2253</v>
      </c>
      <c r="E17" s="48" t="str">
        <v>4670x950x350</v>
      </c>
      <c r="F17" s="9" t="str">
        <v>- Khung, Thùng MDF/ Melamin An Cường 17mm
- Cánh Lacquered Laminate An Cường 17mm
- Dán 4 cạnh, cam liên kết Hettich
- Keo Pur Jowat Đức</v>
      </c>
      <c r="G17" s="529" t="str">
        <v>md</v>
      </c>
      <c r="H17" s="241">
        <v>4.67</v>
      </c>
      <c r="I17" s="369">
        <v>3700000</v>
      </c>
      <c r="J17" s="369">
        <f>I17*H17</f>
      </c>
      <c r="K17" s="519"/>
    </row>
    <row r="18">
      <c r="A18" s="241">
        <v>3</v>
      </c>
      <c r="B18" s="289" t="str">
        <v>Tủ bếp kịch trần</v>
      </c>
      <c r="C18" s="241"/>
      <c r="D18" s="289" t="str">
        <v>LUX528MTQ</v>
      </c>
      <c r="E18" s="550" t="str">
        <v>4670x550x700</v>
      </c>
      <c r="F18" s="9" t="str">
        <v>- Khung, Thùng MDF/ Melamin An Cường 17mm
- Cánh MDF/ Melamin An Cường 17mm
- Dán 4 cạnh, cam liên kết Hettich
- Keo Pur Jowat Đức</v>
      </c>
      <c r="G18" s="551" t="str">
        <v>md</v>
      </c>
      <c r="H18" s="241">
        <v>4.67</v>
      </c>
      <c r="I18" s="526">
        <v>3300000</v>
      </c>
      <c r="J18" s="526">
        <f>+I18*H18</f>
      </c>
      <c r="K18" s="519"/>
    </row>
    <row customHeight="true" ht="53" r="19">
      <c r="A19" s="241">
        <v>4</v>
      </c>
      <c r="B19" s="241" t="str">
        <v>Đá mặt bếp</v>
      </c>
      <c r="C19" s="241"/>
      <c r="D19" s="289"/>
      <c r="E19" s="48" t="str">
        <v>4670x620</v>
      </c>
      <c r="F19" s="9" t="str">
        <v>- Đá vicostone cao cấp nhóm A</v>
      </c>
      <c r="G19" s="529" t="str">
        <v>md</v>
      </c>
      <c r="H19" s="241">
        <v>4.67</v>
      </c>
      <c r="I19" s="369">
        <v>2950000</v>
      </c>
      <c r="J19" s="526">
        <v>13776500</v>
      </c>
      <c r="K19" s="519"/>
    </row>
    <row customHeight="true" ht="53" r="20">
      <c r="A20" s="241">
        <v>5</v>
      </c>
      <c r="B20" s="241" t="str">
        <v>Đá mặt dựng</v>
      </c>
      <c r="C20" s="241"/>
      <c r="D20" s="289"/>
      <c r="E20" s="48" t="str">
        <v>4670x620</v>
      </c>
      <c r="F20" s="9" t="str">
        <v>- Đá vicostone cao cấp nhóm A</v>
      </c>
      <c r="G20" s="529" t="str">
        <v>md</v>
      </c>
      <c r="H20" s="241">
        <v>4.67</v>
      </c>
      <c r="I20" s="369">
        <v>2950000</v>
      </c>
      <c r="J20" s="526">
        <v>13776500</v>
      </c>
      <c r="K20" s="519"/>
    </row>
    <row customHeight="true" ht="158" r="21">
      <c r="A21" s="241">
        <v>6</v>
      </c>
      <c r="B21" s="241" t="str" xml:space="preserve">
        <v>Khoảng tủ lạnh </v>
      </c>
      <c r="C21" s="241"/>
      <c r="D21" s="289" t="str">
        <v>LUX528MTQ</v>
      </c>
      <c r="E21" s="48" t="str">
        <v>2800x950</v>
      </c>
      <c r="F21" s="9" t="str">
        <v>- Khung, Thùng MDF/ Melamin An Cường 17mm
- Cánh MDF/ Melamin An Cường 17mm
- Dán 4 cạnh, cam liên kết Hettich
- Keo Pur Jowat Đức</v>
      </c>
      <c r="G21" s="529" t="str">
        <v>Bộ</v>
      </c>
      <c r="H21" s="241">
        <v>1</v>
      </c>
      <c r="I21" s="369">
        <v>8000000</v>
      </c>
      <c r="J21" s="369">
        <f>+I21*H21</f>
      </c>
      <c r="K21" s="519"/>
    </row>
    <row customHeight="true" ht="250" r="22">
      <c r="A22" s="241">
        <v>7</v>
      </c>
      <c r="B22" s="241" t="str">
        <v>Khoang tủ đồ khô</v>
      </c>
      <c r="C22" s="241"/>
      <c r="D22" s="289"/>
      <c r="E22" s="48"/>
      <c r="F22" s="9" t="str">
        <v>- Khung, Thùng MDF/ Melamin An Cường 17mm
- Cánh MDF/ Melamin An Cường 17mm
- Dán 4 cạnh, cam liên kết Hettich
- Keo Pur Jowat Đức</v>
      </c>
      <c r="G22" s="529" t="str">
        <v>Bộ</v>
      </c>
      <c r="H22" s="529">
        <v>1</v>
      </c>
      <c r="I22" s="369">
        <v>4500000</v>
      </c>
      <c r="J22" s="369">
        <f>+I22*H22</f>
      </c>
      <c r="K22" s="519"/>
    </row>
    <row customHeight="true" ht="126" r="23">
      <c r="A23" s="241">
        <v>8</v>
      </c>
      <c r="B23" s="2" t="str">
        <v>Chậu rửa bát Lixil inax nhập khẩu nhật</v>
      </c>
      <c r="C23" s="3"/>
      <c r="D23" s="11"/>
      <c r="E23" s="11"/>
      <c r="F23" s="524"/>
      <c r="G23" s="529" t="str">
        <v>Bộ</v>
      </c>
      <c r="H23" s="7">
        <v>1</v>
      </c>
      <c r="I23" s="21">
        <v>7590000</v>
      </c>
      <c r="J23" s="526">
        <f>+I23*H23</f>
      </c>
      <c r="K23" s="552" t="str">
        <v>Đã Đặt</v>
      </c>
    </row>
    <row customHeight="true" ht="119" r="24">
      <c r="A24" s="241">
        <v>9</v>
      </c>
      <c r="B24" s="2" t="str">
        <v>Vòi chậu rửa (có dây rút)</v>
      </c>
      <c r="C24" s="3"/>
      <c r="D24" s="11"/>
      <c r="E24" s="11"/>
      <c r="F24" s="524"/>
      <c r="G24" s="529" t="str">
        <v>Bộ</v>
      </c>
      <c r="H24" s="7">
        <v>1</v>
      </c>
      <c r="I24" s="21">
        <v>2750000</v>
      </c>
      <c r="J24" s="526">
        <f>+I24*H24</f>
      </c>
      <c r="K24" s="552" t="str">
        <v>Đã Đặt</v>
      </c>
    </row>
    <row customHeight="true" ht="120" r="25">
      <c r="A25" s="241">
        <v>10</v>
      </c>
      <c r="B25" s="2" t="str">
        <v>Bếp từ Fagor 3IF-73A2S</v>
      </c>
      <c r="C25" s="3"/>
      <c r="D25" s="11"/>
      <c r="E25" s="11"/>
      <c r="F25" s="524"/>
      <c r="G25" s="529" t="str">
        <v>Bộ</v>
      </c>
      <c r="H25" s="7">
        <v>1</v>
      </c>
      <c r="I25" s="21">
        <v>23800000</v>
      </c>
      <c r="J25" s="526">
        <f>+I25*H25</f>
      </c>
      <c r="K25" s="519"/>
    </row>
    <row r="26">
      <c r="A26" s="241">
        <v>11</v>
      </c>
      <c r="B26" s="241" t="str">
        <v>Bản lề cao cấp</v>
      </c>
      <c r="C26" s="7"/>
      <c r="D26" s="11"/>
      <c r="E26" s="11">
        <v>30</v>
      </c>
      <c r="F26" s="524" t="str">
        <v>Bản lề Kolity nhập khẩu (Bảo hành 3 năm lỗi 1 đổi 1)</v>
      </c>
      <c r="G26" s="528" t="str">
        <v>Cái</v>
      </c>
      <c r="H26" s="7">
        <v>30</v>
      </c>
      <c r="I26" s="36">
        <v>55000</v>
      </c>
      <c r="J26" s="526">
        <v>1650000</v>
      </c>
      <c r="K26" s="519"/>
    </row>
    <row r="27">
      <c r="A27" s="241">
        <v>12</v>
      </c>
      <c r="B27" s="241" t="str">
        <v>Ray trượt</v>
      </c>
      <c r="C27" s="7"/>
      <c r="D27" s="11"/>
      <c r="E27" s="11">
        <v>6</v>
      </c>
      <c r="F27" s="524" t="str">
        <v>Ray trượt Kolity nhập khẩu (Bảo hành 3 năm lỗi 1 đổi 1)</v>
      </c>
      <c r="G27" s="528" t="str">
        <v>Cái</v>
      </c>
      <c r="H27" s="7">
        <v>6</v>
      </c>
      <c r="I27" s="36">
        <v>180000</v>
      </c>
      <c r="J27" s="526">
        <v>1080000</v>
      </c>
      <c r="K27" s="519"/>
    </row>
    <row r="28">
      <c r="A28" s="241">
        <v>13</v>
      </c>
      <c r="B28" s="241" t="str">
        <v>Đèn led trang trí</v>
      </c>
      <c r="C28" s="7"/>
      <c r="D28" s="11"/>
      <c r="E28" s="11">
        <v>5</v>
      </c>
      <c r="F28" s="524" t="str">
        <v>Đèn led thanh nhôm nhập khẩu (Bảo hành 3 năm lỗi 1 đổi 1)</v>
      </c>
      <c r="G28" s="528" t="str">
        <v>md</v>
      </c>
      <c r="H28" s="7">
        <v>5</v>
      </c>
      <c r="I28" s="36">
        <v>160000</v>
      </c>
      <c r="J28" s="526">
        <v>800000</v>
      </c>
      <c r="K28" s="519"/>
    </row>
    <row r="29">
      <c r="A29" s="521"/>
      <c r="B29" s="406" t="str">
        <v>Phòng ngủ con trai</v>
      </c>
      <c r="C29" s="406"/>
      <c r="D29" s="406"/>
      <c r="E29" s="406"/>
      <c r="F29" s="547"/>
      <c r="G29" s="521"/>
      <c r="H29" s="521"/>
      <c r="I29" s="520"/>
      <c r="J29" s="360">
        <f>SUM(J30:J39)</f>
      </c>
      <c r="K29" s="519"/>
    </row>
    <row customHeight="true" ht="83.25" r="30">
      <c r="A30" s="241">
        <v>1</v>
      </c>
      <c r="B30" s="241" t="str">
        <v>Vách ốp đầu giường (vách phẳng và cong)</v>
      </c>
      <c r="C30" s="241"/>
      <c r="D30" s="241"/>
      <c r="E30" s="241" t="str">
        <v>2800x2000</v>
      </c>
      <c r="F30" s="518" t="str">
        <v>- Toàn bộ dùng gỗ MDF/melamin An Cường 17mm
- Dán 4 cạnh, cam liên kết Hettich
- Keo Pur Jowat Đức</v>
      </c>
      <c r="G30" s="241" t="str">
        <v>m2</v>
      </c>
      <c r="H30" s="241">
        <f>2*2.8</f>
      </c>
      <c r="I30" s="369">
        <v>1200000</v>
      </c>
      <c r="J30" s="369">
        <f>+I30*H30</f>
      </c>
      <c r="K30" s="519"/>
    </row>
    <row r="31">
      <c r="A31" s="241">
        <v>2</v>
      </c>
      <c r="B31" s="241" t="str" xml:space="preserve">
        <v>Vách ốp đầu giường nan gỗ </v>
      </c>
      <c r="C31" s="241"/>
      <c r="D31" s="241"/>
      <c r="E31" s="241" t="str">
        <v>2800x800</v>
      </c>
      <c r="F31" s="518" t="str">
        <v>- Toàn bộ dùng gỗ MDF/melamin An Cường 17mm
- Dán 4 cạnh, cam liên kết Hettich
- Keo Pur Jowat Đức</v>
      </c>
      <c r="G31" s="241" t="str">
        <v>m2</v>
      </c>
      <c r="H31" s="241">
        <f>2.8*0.8</f>
      </c>
      <c r="I31" s="369">
        <v>1800000</v>
      </c>
      <c r="J31" s="369">
        <f>+I31*H31</f>
      </c>
      <c r="K31" s="519"/>
    </row>
    <row customHeight="true" ht="55" r="32">
      <c r="A32" s="241">
        <v>3</v>
      </c>
      <c r="B32" s="241" t="str">
        <v>Vách kính (màu đen)</v>
      </c>
      <c r="C32" s="241"/>
      <c r="D32" s="241"/>
      <c r="E32" s="241"/>
      <c r="F32" s="518" t="str">
        <v>Vách kính cường lực</v>
      </c>
      <c r="G32" s="241" t="str">
        <v>Bộ</v>
      </c>
      <c r="H32" s="241">
        <v>1</v>
      </c>
      <c r="I32" s="369">
        <v>1350000</v>
      </c>
      <c r="J32" s="369">
        <f>+I32*H32</f>
      </c>
      <c r="K32" s="519"/>
    </row>
    <row r="33">
      <c r="A33" s="241">
        <v>4</v>
      </c>
      <c r="B33" s="241" t="str" xml:space="preserve">
        <v>Tab đầu giường ( tab rời) </v>
      </c>
      <c r="C33" s="241"/>
      <c r="D33" s="241"/>
      <c r="E33" s="241" t="str" xml:space="preserve">
        <v>cái </v>
      </c>
      <c r="F33" s="518" t="str">
        <v>- Toàn bộ dùng gỗ MDF/melamin An Cường 17mm
- Dán 4 cạnh, cam liên kết Hettich
- Keo Pur Jowat Đức</v>
      </c>
      <c r="G33" s="241" t="str" xml:space="preserve">
        <v>cái </v>
      </c>
      <c r="H33" s="241">
        <v>1</v>
      </c>
      <c r="I33" s="369">
        <v>3200000</v>
      </c>
      <c r="J33" s="369">
        <f>+I33*H33</f>
      </c>
      <c r="K33" s="519"/>
    </row>
    <row customHeight="true" ht="83.25" r="34">
      <c r="A34" s="241">
        <v>5</v>
      </c>
      <c r="B34" s="241" t="str">
        <v>Tủ quần áo</v>
      </c>
      <c r="C34" s="241"/>
      <c r="D34" s="241"/>
      <c r="E34" s="241" t="str">
        <v>4100x2800</v>
      </c>
      <c r="F34" s="9" t="str">
        <v>- Khung, Thùng MDF/ Melamin An Cường 17mm
- Cánh MDF/ Melamin An Cường 17mm
- Dán 4 cạnh, cam liên kết Hettich
- Keo Pur Jowat Đức</v>
      </c>
      <c r="G34" s="241" t="str">
        <v>m2</v>
      </c>
      <c r="H34" s="241">
        <f>4.1*2.8</f>
      </c>
      <c r="I34" s="369">
        <v>3150000</v>
      </c>
      <c r="J34" s="369">
        <f>+I34*H34</f>
      </c>
      <c r="K34" s="519"/>
    </row>
    <row customHeight="true" ht="138.75" r="35">
      <c r="A35" s="241">
        <v>6</v>
      </c>
      <c r="B35" s="241" t="str" xml:space="preserve">
        <v>Kệ sách </v>
      </c>
      <c r="C35" s="241"/>
      <c r="D35" s="241"/>
      <c r="E35" s="241" t="str">
        <v>2800x550</v>
      </c>
      <c r="F35" s="9" t="str">
        <v>- Khung, Thùng MDF/ Melamin An Cường 17mm
- Cánh MDF/ Melamin An Cường 17mm
- Dán 4 cạnh, cam liên kết Hettich
- Keo Pur Jowat Đức</v>
      </c>
      <c r="G35" s="241" t="str">
        <v>m2</v>
      </c>
      <c r="H35" s="241">
        <f>2.8*0.55</f>
      </c>
      <c r="I35" s="503">
        <v>2490000</v>
      </c>
      <c r="J35" s="369">
        <f>+I35*H35</f>
      </c>
      <c r="K35" s="519"/>
    </row>
    <row customHeight="true" ht="93" r="36">
      <c r="A36" s="241">
        <v>7</v>
      </c>
      <c r="B36" s="241" t="str" xml:space="preserve">
        <v>Bàn làm việc </v>
      </c>
      <c r="C36" s="241"/>
      <c r="D36" s="241"/>
      <c r="E36" s="241">
        <v>1.3</v>
      </c>
      <c r="F36" s="9" t="str">
        <v>- Khung, Thùng MDF/ Melamin An Cường 17mm
- Cánh MDF/ Melamin An Cường 17mm
- Dán 4 cạnh, cam liên kết Hettich
- Keo Pur Jowat Đức</v>
      </c>
      <c r="G36" s="241" t="str">
        <v>md</v>
      </c>
      <c r="H36" s="241">
        <v>1.3</v>
      </c>
      <c r="I36" s="501">
        <v>2990000</v>
      </c>
      <c r="J36" s="369">
        <f>+I36*H36</f>
      </c>
      <c r="K36" s="519"/>
    </row>
    <row r="37">
      <c r="A37" s="241">
        <v>8</v>
      </c>
      <c r="B37" s="241" t="str">
        <v>Bản lề cao cấp</v>
      </c>
      <c r="C37" s="7"/>
      <c r="D37" s="11"/>
      <c r="E37" s="11">
        <v>16</v>
      </c>
      <c r="F37" s="524" t="str">
        <v>Bản lề Kolity nhập khẩu (Bảo hành 3 năm lỗi 1 đổi 1)</v>
      </c>
      <c r="G37" s="528" t="str">
        <v>Cái</v>
      </c>
      <c r="H37" s="7">
        <v>16</v>
      </c>
      <c r="I37" s="36">
        <v>55000</v>
      </c>
      <c r="J37" s="369">
        <f>+I37*H37</f>
      </c>
      <c r="K37" s="519"/>
    </row>
    <row r="38">
      <c r="A38" s="241">
        <v>9</v>
      </c>
      <c r="B38" s="241" t="str">
        <v>Ray trượt</v>
      </c>
      <c r="C38" s="7"/>
      <c r="D38" s="11"/>
      <c r="E38" s="11">
        <v>3</v>
      </c>
      <c r="F38" s="524" t="str">
        <v>Ray trượt Kolity nhập khẩu (Bảo hành 3 năm lỗi 1 đổi 1)</v>
      </c>
      <c r="G38" s="528" t="str">
        <v>Cái</v>
      </c>
      <c r="H38" s="7">
        <v>3</v>
      </c>
      <c r="I38" s="36">
        <v>180000</v>
      </c>
      <c r="J38" s="369">
        <f>+I38*H38</f>
      </c>
      <c r="K38" s="519"/>
    </row>
    <row r="39">
      <c r="A39" s="241">
        <v>10</v>
      </c>
      <c r="B39" s="241" t="str">
        <v>Đèn led trang trí</v>
      </c>
      <c r="C39" s="7"/>
      <c r="D39" s="11"/>
      <c r="E39" s="11">
        <v>7</v>
      </c>
      <c r="F39" s="524" t="str">
        <v>Đèn led thanh nhôm nhập khẩu (Bảo hành 3 năm lỗi 1 đổi 1)</v>
      </c>
      <c r="G39" s="528" t="str">
        <v>md</v>
      </c>
      <c r="H39" s="7">
        <v>7</v>
      </c>
      <c r="I39" s="36">
        <v>160000</v>
      </c>
      <c r="J39" s="369">
        <f>+I39*H39</f>
      </c>
      <c r="K39" s="519"/>
    </row>
    <row r="40">
      <c r="A40" s="521"/>
      <c r="B40" s="406" t="str">
        <v>Tầng 3</v>
      </c>
      <c r="C40" s="406"/>
      <c r="D40" s="406"/>
      <c r="E40" s="406"/>
      <c r="F40" s="522"/>
      <c r="G40" s="521"/>
      <c r="H40" s="521"/>
      <c r="I40" s="520"/>
      <c r="J40" s="360">
        <f>+J41+J51+J61+J75+J73</f>
      </c>
      <c r="K40" s="519"/>
    </row>
    <row r="41">
      <c r="A41" s="521"/>
      <c r="B41" s="406" t="str">
        <v>Phòng ngủ Master</v>
      </c>
      <c r="C41" s="406"/>
      <c r="D41" s="406"/>
      <c r="E41" s="406"/>
      <c r="F41" s="522"/>
      <c r="G41" s="521"/>
      <c r="H41" s="521"/>
      <c r="I41" s="520"/>
      <c r="J41" s="360">
        <f>SUM(J42:J50)</f>
      </c>
      <c r="K41" s="519"/>
    </row>
    <row customHeight="true" ht="93" r="42">
      <c r="A42" s="241">
        <v>1</v>
      </c>
      <c r="B42" s="241" t="str">
        <v>Ốp tường sau đầu giường (vách nỉ )</v>
      </c>
      <c r="C42" s="241"/>
      <c r="D42" s="289" t="str">
        <v>LUX528MTQ</v>
      </c>
      <c r="E42" s="241" t="str">
        <v>2000x2800</v>
      </c>
      <c r="F42" s="9" t="str">
        <v>- Khung MDF/Mel An Cường 17mm
- Bọc nỉ theo chỉ định</v>
      </c>
      <c r="G42" s="241" t="str">
        <v>m2</v>
      </c>
      <c r="H42" s="362">
        <f>+2.8*2</f>
      </c>
      <c r="I42" s="526">
        <v>2200000</v>
      </c>
      <c r="J42" s="369">
        <f>+I42*H42</f>
      </c>
      <c r="K42" s="519"/>
    </row>
    <row customHeight="true" ht="69" r="43">
      <c r="A43" s="241">
        <v>2</v>
      </c>
      <c r="B43" s="241" t="str">
        <v>Ốp tường sau đầu giường (Nẹp INOX)</v>
      </c>
      <c r="C43" s="241"/>
      <c r="D43" s="289" t="str">
        <v>LUX528MTQ</v>
      </c>
      <c r="E43" s="241" t="str">
        <v>300x2800x2</v>
      </c>
      <c r="F43" s="518" t="str" xml:space="preserve">
        <v>- Nẹp Inox Vàng </v>
      </c>
      <c r="G43" s="241" t="str">
        <v>md</v>
      </c>
      <c r="H43" s="241">
        <f>2.8*2</f>
      </c>
      <c r="I43" s="369">
        <v>550000</v>
      </c>
      <c r="J43" s="369">
        <f>+I43*H43</f>
      </c>
      <c r="K43" s="519"/>
    </row>
    <row customHeight="true" ht="101" r="44">
      <c r="A44" s="241">
        <v>4</v>
      </c>
      <c r="B44" s="241" t="str">
        <v>Vách ốp sau đầu giường (màu gỗ)</v>
      </c>
      <c r="C44" s="241"/>
      <c r="D44" s="241"/>
      <c r="E44" s="241" t="str">
        <v>2800x2700</v>
      </c>
      <c r="F44" s="518" t="str">
        <v>- Toàn bộ dùng gỗ MDF/melamin An Cường 17mm
- Dán 4 cạnh, cam liên kết Hettich
- Keo Pur Jowat Đức</v>
      </c>
      <c r="G44" s="241" t="str" xml:space="preserve">
        <v>m2 </v>
      </c>
      <c r="H44" s="241">
        <f>2.8*2.7</f>
      </c>
      <c r="I44" s="369">
        <v>1050000</v>
      </c>
      <c r="J44" s="369">
        <f>+I44*H44</f>
      </c>
      <c r="K44" s="519"/>
    </row>
    <row customHeight="true" ht="82" r="45">
      <c r="A45" s="241">
        <v>6</v>
      </c>
      <c r="B45" s="241" t="str" xml:space="preserve">
        <v>Bàn làm việc </v>
      </c>
      <c r="C45" s="241"/>
      <c r="D45" s="241"/>
      <c r="E45" s="241">
        <v>1600</v>
      </c>
      <c r="F45" s="518" t="str">
        <v>- Toàn bộ dùng gỗ MDF chống ẩm phủ melamine An Cường 
- Dán 4 cạnh, cam liên kết Hettich
- Keo Pur Jowat Đức</v>
      </c>
      <c r="G45" s="241" t="str">
        <v>md</v>
      </c>
      <c r="H45" s="241">
        <v>1.6</v>
      </c>
      <c r="I45" s="501">
        <v>2990000</v>
      </c>
      <c r="J45" s="369">
        <v>4784000</v>
      </c>
      <c r="K45" s="519"/>
    </row>
    <row customHeight="true" ht="189" r="46">
      <c r="A46" s="241">
        <v>9</v>
      </c>
      <c r="B46" s="241" t="str" xml:space="preserve">
        <v>Tủ sách </v>
      </c>
      <c r="C46" s="241"/>
      <c r="D46" s="289" t="str">
        <v>LUX528MTQ</v>
      </c>
      <c r="E46" s="241" t="str">
        <v>2800x1500</v>
      </c>
      <c r="F46" s="9" t="str">
        <v>- Toàn bộ dùng gỗ MDF chống ẩm Melamine An Cường 
- Dán 4 cạnh, cam liên kết Hettich
- Keo Pur Jowat Đức</v>
      </c>
      <c r="G46" s="241" t="str">
        <v>m2</v>
      </c>
      <c r="H46" s="241">
        <v>4.2</v>
      </c>
      <c r="I46" s="369">
        <v>2890000</v>
      </c>
      <c r="J46" s="369">
        <v>12138000</v>
      </c>
      <c r="K46" s="519"/>
    </row>
    <row customHeight="true" ht="83.25" r="47">
      <c r="A47" s="241">
        <v>10</v>
      </c>
      <c r="B47" s="241" t="str" xml:space="preserve">
        <v>Kệ trang trí </v>
      </c>
      <c r="C47" s="241"/>
      <c r="D47" s="289" t="str">
        <v>LUX528MTQ</v>
      </c>
      <c r="E47" s="241" t="str">
        <v>2800x500</v>
      </c>
      <c r="F47" s="9" t="str">
        <v>- Toàn bộ dùng gỗ MDF chống ẩm Melamine An Cường 
- Dán 4 cạnh, cam liên kết Hettich
- Keo Pur Jowat Đức</v>
      </c>
      <c r="G47" s="241" t="str">
        <v>m2</v>
      </c>
      <c r="H47" s="241">
        <v>1.4</v>
      </c>
      <c r="I47" s="369">
        <v>2400000</v>
      </c>
      <c r="J47" s="369">
        <v>3360000</v>
      </c>
      <c r="K47" s="519"/>
    </row>
    <row r="48">
      <c r="A48" s="241">
        <v>11</v>
      </c>
      <c r="B48" s="241" t="str">
        <v>Bản lề cao cấp</v>
      </c>
      <c r="C48" s="7"/>
      <c r="D48" s="11"/>
      <c r="E48" s="11">
        <v>4</v>
      </c>
      <c r="F48" s="524" t="str">
        <v>Bản lề Kolity nhập khẩu (Bảo hành 3 năm lỗi 1 đổi 1)</v>
      </c>
      <c r="G48" s="528" t="str">
        <v>Cái</v>
      </c>
      <c r="H48" s="7">
        <v>4</v>
      </c>
      <c r="I48" s="36">
        <v>55000</v>
      </c>
      <c r="J48" s="369">
        <v>220000</v>
      </c>
      <c r="K48" s="519"/>
    </row>
    <row r="49">
      <c r="A49" s="241">
        <v>12</v>
      </c>
      <c r="B49" s="241" t="str">
        <v>Ray trượt</v>
      </c>
      <c r="C49" s="7"/>
      <c r="D49" s="11"/>
      <c r="E49" s="11">
        <v>8</v>
      </c>
      <c r="F49" s="524" t="str">
        <v>Ray trượt Kolity nhập khẩu (Bảo hành 3 năm lỗi 1 đổi 1)</v>
      </c>
      <c r="G49" s="528" t="str">
        <v>Cái</v>
      </c>
      <c r="H49" s="7">
        <v>8</v>
      </c>
      <c r="I49" s="36">
        <v>180000</v>
      </c>
      <c r="J49" s="369">
        <v>1440000</v>
      </c>
      <c r="K49" s="519"/>
    </row>
    <row r="50">
      <c r="A50" s="241">
        <v>13</v>
      </c>
      <c r="B50" s="241" t="str">
        <v>Đèn led trang trí</v>
      </c>
      <c r="C50" s="7"/>
      <c r="D50" s="11"/>
      <c r="E50" s="11">
        <v>5</v>
      </c>
      <c r="F50" s="524" t="str">
        <v>Đèn led thanh nhôm nhập khẩu (Bảo hành 3 năm lỗi 1 đổi 1)</v>
      </c>
      <c r="G50" s="528" t="str">
        <v>md</v>
      </c>
      <c r="H50" s="7">
        <v>12</v>
      </c>
      <c r="I50" s="36">
        <v>160000</v>
      </c>
      <c r="J50" s="369">
        <v>1920000</v>
      </c>
      <c r="K50" s="519"/>
    </row>
    <row r="51">
      <c r="A51" s="521"/>
      <c r="B51" s="406" t="str">
        <v>Phòng Thay Đồ</v>
      </c>
      <c r="C51" s="406"/>
      <c r="D51" s="406"/>
      <c r="E51" s="406"/>
      <c r="F51" s="522"/>
      <c r="G51" s="521"/>
      <c r="H51" s="521"/>
      <c r="I51" s="549"/>
      <c r="J51" s="360">
        <f>SUM(J52:J60)</f>
      </c>
      <c r="K51" s="519"/>
    </row>
    <row customHeight="true" ht="89.24955330553901" r="52">
      <c r="A52" s="241">
        <v>1</v>
      </c>
      <c r="B52" s="241" t="str">
        <v>Tủ quần áo 1</v>
      </c>
      <c r="C52" s="241"/>
      <c r="D52" s="289" t="str">
        <v>LUX528MTQ</v>
      </c>
      <c r="E52" s="241" t="str">
        <v>2300x2800</v>
      </c>
      <c r="F52" s="9" t="str">
        <v>- Thùng: MDF chống ẩm Melamine An Cường
- Dán 4 cạnh, cam liên kết Hettich
- Keo Pur Jowat Đức</v>
      </c>
      <c r="G52" s="241" t="str">
        <v>m2</v>
      </c>
      <c r="H52" s="241">
        <f>2.3*2.8</f>
      </c>
      <c r="I52" s="369">
        <v>2600000</v>
      </c>
      <c r="J52" s="369">
        <f>I52*H52</f>
      </c>
      <c r="K52" s="519"/>
    </row>
    <row customHeight="true" ht="58" r="53">
      <c r="A53" s="241"/>
      <c r="B53" s="241"/>
      <c r="C53" s="241"/>
      <c r="D53" s="241"/>
      <c r="E53" s="241" t="str">
        <v>1700x2800</v>
      </c>
      <c r="F53" s="9" t="str">
        <v>- Hoàn thiện cánh kính 
- Khung nhôm kính màu vàng</v>
      </c>
      <c r="G53" s="241" t="str">
        <v>m2</v>
      </c>
      <c r="H53" s="241">
        <f>1.7*2.8</f>
      </c>
      <c r="I53" s="369">
        <v>2350000</v>
      </c>
      <c r="J53" s="369">
        <f>I53*H53</f>
      </c>
      <c r="K53" s="519"/>
    </row>
    <row r="54">
      <c r="A54" s="241">
        <v>2</v>
      </c>
      <c r="B54" s="241" t="str" xml:space="preserve">
        <v>Bàn trang điểm </v>
      </c>
      <c r="C54" s="241"/>
      <c r="D54" s="289" t="str">
        <v>LUX528MTQ</v>
      </c>
      <c r="E54" s="241">
        <v>1200</v>
      </c>
      <c r="F54" s="9" t="str">
        <v>- Toàn bộ dùng gỗ MDF chống ẩm Melamine An Cường 
- Dán 4 cạnh, cam liên kết Hettich
- Keo Pur Jowat Đức</v>
      </c>
      <c r="G54" s="7" t="str">
        <v>md</v>
      </c>
      <c r="H54" s="7">
        <v>1.2</v>
      </c>
      <c r="I54" s="36">
        <v>2500000</v>
      </c>
      <c r="J54" s="369">
        <f>I54*H54</f>
      </c>
      <c r="K54" s="519"/>
    </row>
    <row customHeight="true" ht="190" r="55">
      <c r="A55" s="241">
        <v>3</v>
      </c>
      <c r="B55" s="241" t="str">
        <v>Tủ quần áo 2</v>
      </c>
      <c r="C55" s="241"/>
      <c r="D55" s="289" t="str">
        <v>LUX528MTQ</v>
      </c>
      <c r="E55" s="241" t="str">
        <v>2300x2800</v>
      </c>
      <c r="F55" s="9" t="str">
        <v>- Thùng: MDF chống ẩm Melamine An Cường
- Dán 4 cạnh, cam liên kết Hettich
- Keo Pur Jowat Đức</v>
      </c>
      <c r="G55" s="241" t="str">
        <v>m2</v>
      </c>
      <c r="H55" s="241">
        <f>2.3*2.8</f>
      </c>
      <c r="I55" s="369">
        <v>2600000</v>
      </c>
      <c r="J55" s="369">
        <f>I55*H55</f>
      </c>
      <c r="K55" s="519"/>
    </row>
    <row r="56">
      <c r="A56" s="241"/>
      <c r="B56" s="241"/>
      <c r="C56" s="241"/>
      <c r="D56" s="241"/>
      <c r="E56" s="241" t="str">
        <v>1700x2800</v>
      </c>
      <c r="F56" s="9" t="str">
        <v>- Hoàn thiện cánh kính 
- Khung nhôm kính màu vàng</v>
      </c>
      <c r="G56" s="241" t="str">
        <v>m2</v>
      </c>
      <c r="H56" s="241">
        <f>1.7*2.8</f>
      </c>
      <c r="I56" s="369">
        <v>2350000</v>
      </c>
      <c r="J56" s="369">
        <f>I56*H56</f>
      </c>
      <c r="K56" s="519"/>
    </row>
    <row r="57">
      <c r="A57" s="241">
        <v>5</v>
      </c>
      <c r="B57" s="241" t="str">
        <v>Gương</v>
      </c>
      <c r="C57" s="241"/>
      <c r="D57" s="241"/>
      <c r="E57" s="11">
        <v>1</v>
      </c>
      <c r="F57" s="542" t="str">
        <v>Gương phôi Bỉ nhập khẩu</v>
      </c>
      <c r="G57" s="241" t="str">
        <v>cái</v>
      </c>
      <c r="H57" s="241">
        <v>1</v>
      </c>
      <c r="I57" s="369">
        <v>3200000</v>
      </c>
      <c r="J57" s="369">
        <f>I57*H57</f>
      </c>
      <c r="K57" s="519"/>
    </row>
    <row r="58">
      <c r="A58" s="241">
        <v>6</v>
      </c>
      <c r="B58" s="241" t="str">
        <v>Bản lề cao cấp</v>
      </c>
      <c r="C58" s="7"/>
      <c r="D58" s="11"/>
      <c r="E58" s="11">
        <v>40</v>
      </c>
      <c r="F58" s="524" t="str">
        <v>Bản lề Kolity nhập khẩu (Bảo hành 3 năm lỗi 1 đổi 1)</v>
      </c>
      <c r="G58" s="528" t="str">
        <v>Cái</v>
      </c>
      <c r="H58" s="7">
        <v>75</v>
      </c>
      <c r="I58" s="36">
        <v>55000</v>
      </c>
      <c r="J58" s="369">
        <f>I58*H58</f>
      </c>
      <c r="K58" s="519"/>
    </row>
    <row r="59">
      <c r="A59" s="241">
        <v>7</v>
      </c>
      <c r="B59" s="241" t="str">
        <v>Ray trượt</v>
      </c>
      <c r="C59" s="7"/>
      <c r="D59" s="11"/>
      <c r="E59" s="11">
        <v>2</v>
      </c>
      <c r="F59" s="524" t="str">
        <v>Ray trượt Kolity nhập khẩu (Bảo hành 3 năm lỗi 1 đổi 1)</v>
      </c>
      <c r="G59" s="528" t="str">
        <v>Cái</v>
      </c>
      <c r="H59" s="7">
        <v>12</v>
      </c>
      <c r="I59" s="36">
        <v>180000</v>
      </c>
      <c r="J59" s="369">
        <f>I59*H59</f>
      </c>
      <c r="K59" s="519"/>
    </row>
    <row r="60">
      <c r="A60" s="241">
        <v>8</v>
      </c>
      <c r="B60" s="241" t="str">
        <v>Đèn led trang trí</v>
      </c>
      <c r="C60" s="7"/>
      <c r="D60" s="11"/>
      <c r="E60" s="11">
        <v>8</v>
      </c>
      <c r="F60" s="524" t="str">
        <v>Đèn led thanh nhôm nhập khẩu (Bảo hành 3 năm lỗi 1 đổi 1)</v>
      </c>
      <c r="G60" s="528" t="str">
        <v>md</v>
      </c>
      <c r="H60" s="7">
        <v>9.6</v>
      </c>
      <c r="I60" s="36">
        <v>160000</v>
      </c>
      <c r="J60" s="369">
        <f>I60*H60</f>
      </c>
      <c r="K60" s="519"/>
    </row>
    <row r="61">
      <c r="A61" s="521"/>
      <c r="B61" s="406" t="str">
        <v>Phòng ngủ 02</v>
      </c>
      <c r="C61" s="406"/>
      <c r="D61" s="406"/>
      <c r="E61" s="406"/>
      <c r="F61" s="522"/>
      <c r="G61" s="521"/>
      <c r="H61" s="521"/>
      <c r="I61" s="520"/>
      <c r="J61" s="360">
        <f>SUM(J62:J72)</f>
      </c>
      <c r="K61" s="519"/>
    </row>
    <row customHeight="true" ht="83.25" r="62">
      <c r="A62" s="241">
        <v>1</v>
      </c>
      <c r="B62" s="241" t="str">
        <v>Vách ốp đầu giường (màu trắng)</v>
      </c>
      <c r="C62" s="241"/>
      <c r="D62" s="241"/>
      <c r="E62" s="241" t="str">
        <v>1600x2800</v>
      </c>
      <c r="F62" s="9" t="str">
        <v>- Toàn bộ dùng gỗ MDF chống ẩm Melamine An Cường 
- Dán 4 cạnh, cam liên kết Hettich
- Keo Pur Jowat Đức</v>
      </c>
      <c r="G62" s="241" t="str">
        <v>m2</v>
      </c>
      <c r="H62" s="241">
        <f>1.6*2.8</f>
      </c>
      <c r="I62" s="369">
        <v>1050000</v>
      </c>
      <c r="J62" s="369">
        <f>I62*H62</f>
      </c>
      <c r="K62" s="519"/>
    </row>
    <row customHeight="true" ht="71" r="63">
      <c r="A63" s="241"/>
      <c r="B63" s="241" t="str">
        <v>Vách ốp đầu giường (nan gỗ)</v>
      </c>
      <c r="C63" s="241"/>
      <c r="D63" s="241"/>
      <c r="E63" s="241" t="str">
        <v>800x2800</v>
      </c>
      <c r="F63" s="9" t="str">
        <v>- Toàn bộ dùng gỗ MDF chống ẩm Melamine An Cường 
- Dán 4 cạnh, cam liên kết Hettich
- Keo Pur Jowat Đức</v>
      </c>
      <c r="G63" s="241" t="str">
        <v>m2</v>
      </c>
      <c r="H63" s="241">
        <f>0.8*2.8</f>
      </c>
      <c r="I63" s="369">
        <v>1600000</v>
      </c>
      <c r="J63" s="369">
        <f>I63*H63</f>
      </c>
      <c r="K63" s="519"/>
    </row>
    <row r="64">
      <c r="A64" s="241">
        <v>2</v>
      </c>
      <c r="B64" s="241" t="str">
        <v>Tấm Inox ốp tường</v>
      </c>
      <c r="C64" s="241"/>
      <c r="D64" s="289"/>
      <c r="E64" s="241" t="str">
        <v>200x2800x2</v>
      </c>
      <c r="F64" s="518" t="str" xml:space="preserve">
        <v>- Nẹp Inox Vàng </v>
      </c>
      <c r="G64" s="241" t="str">
        <v>md</v>
      </c>
      <c r="H64" s="241">
        <f>2.8*2</f>
      </c>
      <c r="I64" s="369">
        <v>450000</v>
      </c>
      <c r="J64" s="369">
        <f>+I64*H64</f>
      </c>
      <c r="K64" s="519"/>
    </row>
    <row r="65">
      <c r="A65" s="241">
        <v>3</v>
      </c>
      <c r="B65" s="241" t="str" xml:space="preserve">
        <v>Tab đầu giường </v>
      </c>
      <c r="C65" s="241"/>
      <c r="D65" s="241"/>
      <c r="E65" s="241" t="str" xml:space="preserve">
        <v>cái </v>
      </c>
      <c r="F65" s="9" t="str">
        <v>- Toàn bộ dùng gỗ MDF chống ẩm Melamine An Cường
- Dán 4 cạnh, cam liên kết Hettich
- Keo Pur Jowat Đức</v>
      </c>
      <c r="G65" s="241" t="str" xml:space="preserve">
        <v>cái </v>
      </c>
      <c r="H65" s="241">
        <v>1</v>
      </c>
      <c r="I65" s="369">
        <v>3200000</v>
      </c>
      <c r="J65" s="369">
        <f>I65*H65</f>
      </c>
      <c r="K65" s="519"/>
    </row>
    <row customHeight="true" ht="83.25" r="66">
      <c r="A66" s="241">
        <v>5</v>
      </c>
      <c r="B66" s="241" t="str">
        <v>Tủ quần áo</v>
      </c>
      <c r="C66" s="241"/>
      <c r="D66" s="241"/>
      <c r="E66" s="241" t="str">
        <v>4100x2800</v>
      </c>
      <c r="F66" s="9" t="str">
        <v>- Thùng + Cánh: MDF chống ẩm Melamine An Cường 
- Dán 4 cạnh, cam liên kết Hettich
- Keo Pur Jowat Đức</v>
      </c>
      <c r="G66" s="241" t="str">
        <v>m2</v>
      </c>
      <c r="H66" s="241">
        <f>4.1*2.8</f>
      </c>
      <c r="I66" s="369">
        <v>3150000</v>
      </c>
      <c r="J66" s="369">
        <f>I66*H66</f>
      </c>
      <c r="K66" s="519"/>
    </row>
    <row r="67">
      <c r="A67" s="241">
        <v>6</v>
      </c>
      <c r="B67" s="241" t="str" xml:space="preserve">
        <v>Kệ sách </v>
      </c>
      <c r="C67" s="241"/>
      <c r="D67" s="241"/>
      <c r="E67" s="241" t="str">
        <v>2800x550</v>
      </c>
      <c r="F67" s="9" t="str">
        <v>- Thùng + Cánh: MDF chống ẩm Melamine An Cường 
- Dán 4 cạnh, cam liên kết Hettich
- Keo Pur Jowat Đức</v>
      </c>
      <c r="G67" s="241" t="str">
        <v>bộ</v>
      </c>
      <c r="H67" s="241">
        <f>2.8*0.55</f>
      </c>
      <c r="I67" s="501">
        <v>2490000</v>
      </c>
      <c r="J67" s="369">
        <f>I67*H67</f>
      </c>
      <c r="K67" s="519"/>
    </row>
    <row r="68">
      <c r="A68" s="241">
        <v>7</v>
      </c>
      <c r="B68" s="241" t="str" xml:space="preserve">
        <v>Bàn làm việc </v>
      </c>
      <c r="C68" s="241"/>
      <c r="D68" s="241"/>
      <c r="E68" s="241">
        <v>1300</v>
      </c>
      <c r="F68" s="9" t="str">
        <v>- Thùng + Cánh: MDF chống ẩm Melamine An Cường 
- Dán 4 cạnh, cam liên kết Hettich
- Keo Pur Jowat Đức</v>
      </c>
      <c r="G68" s="241" t="str">
        <v>md</v>
      </c>
      <c r="H68" s="48">
        <v>1.3</v>
      </c>
      <c r="I68" s="36">
        <v>2990000</v>
      </c>
      <c r="J68" s="530">
        <v>3887000</v>
      </c>
      <c r="K68" s="519"/>
    </row>
    <row customHeight="true" ht="138.75" r="69">
      <c r="A69" s="241">
        <v>8</v>
      </c>
      <c r="B69" s="241" t="str">
        <v>Ốp tường khu vực bàn học</v>
      </c>
      <c r="C69" s="241"/>
      <c r="D69" s="241"/>
      <c r="E69" s="241" t="str">
        <v>1000x1300+100x2800</v>
      </c>
      <c r="F69" s="9" t="str">
        <v>- Toàn bộ dùng gỗ MDF chống ẩm Melamine An Cường
- Dán 4 cạnh, cam liên kết Hettich
- Keo Pur Jowat Đức</v>
      </c>
      <c r="G69" s="241" t="str">
        <v>m2</v>
      </c>
      <c r="H69" s="241">
        <f>1*1.3+0.1*2.8</f>
      </c>
      <c r="I69" s="501">
        <v>1050000</v>
      </c>
      <c r="J69" s="530">
        <v>3887000</v>
      </c>
      <c r="K69" s="519"/>
    </row>
    <row r="70">
      <c r="A70" s="241">
        <v>8</v>
      </c>
      <c r="B70" s="241" t="str">
        <v>Bản lề cao cấp</v>
      </c>
      <c r="C70" s="7"/>
      <c r="D70" s="11"/>
      <c r="E70" s="11">
        <v>16</v>
      </c>
      <c r="F70" s="524" t="str">
        <v>Bản lề Kolity nhập khẩu (Bảo hành 3 năm lỗi 1 đổi 1)</v>
      </c>
      <c r="G70" s="528" t="str">
        <v>Cái</v>
      </c>
      <c r="H70" s="7">
        <v>16</v>
      </c>
      <c r="I70" s="36">
        <v>55000</v>
      </c>
      <c r="J70" s="369">
        <v>880000</v>
      </c>
      <c r="K70" s="519"/>
    </row>
    <row r="71">
      <c r="A71" s="241">
        <v>9</v>
      </c>
      <c r="B71" s="241" t="str">
        <v>Ray trượt</v>
      </c>
      <c r="C71" s="7"/>
      <c r="D71" s="11"/>
      <c r="E71" s="11">
        <v>3</v>
      </c>
      <c r="F71" s="524" t="str">
        <v>Ray trượt Kolity nhập khẩu (Bảo hành 3 năm lỗi 1 đổi 1)</v>
      </c>
      <c r="G71" s="528" t="str">
        <v>Cái</v>
      </c>
      <c r="H71" s="7">
        <v>3</v>
      </c>
      <c r="I71" s="36">
        <v>180000</v>
      </c>
      <c r="J71" s="369">
        <v>540000</v>
      </c>
      <c r="K71" s="519"/>
    </row>
    <row r="72">
      <c r="A72" s="241">
        <v>10</v>
      </c>
      <c r="B72" s="241" t="str">
        <v>Đèn led trang trí</v>
      </c>
      <c r="C72" s="7"/>
      <c r="D72" s="11"/>
      <c r="E72" s="11">
        <v>7</v>
      </c>
      <c r="F72" s="524" t="str">
        <v>Đèn led thanh nhôm nhập khẩu (Bảo hành 3 năm lỗi 1 đổi 1)</v>
      </c>
      <c r="G72" s="528" t="str">
        <v>md</v>
      </c>
      <c r="H72" s="7">
        <v>7</v>
      </c>
      <c r="I72" s="36">
        <v>160000</v>
      </c>
      <c r="J72" s="369">
        <v>1120000</v>
      </c>
      <c r="K72" s="519"/>
    </row>
    <row customHeight="true" ht="22" r="73">
      <c r="A73" s="521"/>
      <c r="B73" s="406" t="str">
        <v>Phòng thờ</v>
      </c>
      <c r="C73" s="406"/>
      <c r="D73" s="406"/>
      <c r="E73" s="406"/>
      <c r="F73" s="522"/>
      <c r="G73" s="521"/>
      <c r="H73" s="521"/>
      <c r="I73" s="520"/>
      <c r="J73" s="360">
        <f>+J74</f>
      </c>
      <c r="K73" s="519"/>
    </row>
    <row customHeight="true" ht="144" r="74">
      <c r="A74" s="241">
        <v>1</v>
      </c>
      <c r="B74" s="9" t="str">
        <v>Vách thờ</v>
      </c>
      <c r="C74" s="525"/>
      <c r="D74" s="284"/>
      <c r="E74" s="241" t="str">
        <v>4200x2700</v>
      </c>
      <c r="F74" s="524" t="str">
        <v>- Toàn bộ dùng gỗ MDF chống ẩm hoàn thiện Melamine An Cường</v>
      </c>
      <c r="G74" s="241" t="str">
        <v>m2</v>
      </c>
      <c r="H74" s="241">
        <f>+3*2.7+1.2*2.7/2</f>
      </c>
      <c r="I74" s="369">
        <v>1800000</v>
      </c>
      <c r="J74" s="369">
        <f>+I74*H74</f>
      </c>
      <c r="K74" s="519"/>
    </row>
    <row r="75">
      <c r="A75" s="521"/>
      <c r="B75" s="406" t="str">
        <v>Phụ kiện bếp HIGOLD cao cấp</v>
      </c>
      <c r="C75" s="406"/>
      <c r="D75" s="406"/>
      <c r="E75" s="406"/>
      <c r="F75" s="522"/>
      <c r="G75" s="521"/>
      <c r="H75" s="521"/>
      <c r="I75" s="520"/>
      <c r="J75" s="360">
        <f>SUM(J76:J85)</f>
      </c>
      <c r="K75" s="519"/>
    </row>
    <row customHeight="true" ht="81.38082901554404" r="76">
      <c r="A76" s="241">
        <v>1</v>
      </c>
      <c r="B76" s="548" t="str">
        <v>Tay nâng Blum</v>
      </c>
      <c r="C76" s="241"/>
      <c r="D76" s="9"/>
      <c r="E76" s="241"/>
      <c r="F76" s="9" t="str">
        <v>Tay nâng Blum cao cấp</v>
      </c>
      <c r="G76" s="241" t="str">
        <v>Bộ</v>
      </c>
      <c r="H76" s="241">
        <v>1</v>
      </c>
      <c r="I76" s="369">
        <v>3000000</v>
      </c>
      <c r="J76" s="369">
        <f>I76*H76</f>
      </c>
      <c r="K76" s="519"/>
    </row>
    <row customHeight="true" ht="110.81154499151104" r="77">
      <c r="A77" s="241">
        <v>2</v>
      </c>
      <c r="B77" s="9" t="str">
        <v>Giá nâng hạ</v>
      </c>
      <c r="C77" s="9"/>
      <c r="D77" s="9"/>
      <c r="E77" s="241"/>
      <c r="F77" s="9" t="str" xml:space="preserve">
        <v>GIÁ BÁT ĐĨA NÂNG HẠ- GỒM HỘP ĐỰNG DAO KÉO </v>
      </c>
      <c r="G77" s="241" t="str">
        <v>bộ</v>
      </c>
      <c r="H77" s="241">
        <v>1</v>
      </c>
      <c r="I77" s="369">
        <v>4350000</v>
      </c>
      <c r="J77" s="369">
        <f>I77*H77</f>
      </c>
      <c r="K77" s="519"/>
    </row>
    <row customHeight="true" ht="110.62051282051281" r="78">
      <c r="A78" s="241">
        <v>3</v>
      </c>
      <c r="B78" s="9" t="str">
        <v>Giá bát đĩa</v>
      </c>
      <c r="C78" s="9"/>
      <c r="D78" s="9"/>
      <c r="E78" s="241"/>
      <c r="F78" s="9" t="str">
        <v>GIÁ BÁT ĐĨA HỘP NHÔM CAO CẤP 4.0 
</v>
      </c>
      <c r="G78" s="241" t="str">
        <v>bộ</v>
      </c>
      <c r="H78" s="241">
        <v>1</v>
      </c>
      <c r="I78" s="369">
        <v>4000000</v>
      </c>
      <c r="J78" s="369">
        <f>I78*H78</f>
      </c>
      <c r="K78" s="519"/>
    </row>
    <row customHeight="true" ht="110.43463497453311" r="79">
      <c r="A79" s="241">
        <v>4</v>
      </c>
      <c r="B79" s="9" t="str">
        <v>Giá xoong nồi</v>
      </c>
      <c r="C79" s="9"/>
      <c r="D79" s="9"/>
      <c r="E79" s="241"/>
      <c r="F79" s="9" t="str">
        <v>GIÁ XOONG NỒI HỘP NHÔM 4.0
</v>
      </c>
      <c r="G79" s="241" t="str">
        <v>bộ</v>
      </c>
      <c r="H79" s="241">
        <v>1</v>
      </c>
      <c r="I79" s="369">
        <v>3000000</v>
      </c>
      <c r="J79" s="369">
        <f>I79*H79</f>
      </c>
      <c r="K79" s="519"/>
    </row>
    <row customHeight="true" ht="111" r="80">
      <c r="A80" s="241">
        <v>5</v>
      </c>
      <c r="B80" s="9" t="str">
        <v>Kệ gia vị</v>
      </c>
      <c r="C80" s="9"/>
      <c r="D80" s="9"/>
      <c r="E80" s="241"/>
      <c r="F80" s="9" t="str">
        <v>KỆ GIA VỊ HỘP NHÔM 4.0
</v>
      </c>
      <c r="G80" s="241" t="str">
        <v>bộ</v>
      </c>
      <c r="H80" s="241">
        <v>1</v>
      </c>
      <c r="I80" s="369">
        <v>3100000</v>
      </c>
      <c r="J80" s="369">
        <f>I80*H80</f>
      </c>
      <c r="K80" s="519"/>
    </row>
    <row customHeight="true" ht="111" r="81">
      <c r="A81" s="241">
        <v>6</v>
      </c>
      <c r="B81" s="9" t="str">
        <v>Thùng rác đôi</v>
      </c>
      <c r="C81" s="9"/>
      <c r="D81" s="9"/>
      <c r="E81" s="241"/>
      <c r="F81" s="542" t="str">
        <v>THÙNG RÁC ĐÔI ÂM TỦ CAO CẤP
(có thể bỏ)</v>
      </c>
      <c r="G81" s="241" t="str">
        <v>bộ</v>
      </c>
      <c r="H81" s="241">
        <v>1</v>
      </c>
      <c r="I81" s="369">
        <v>2090000</v>
      </c>
      <c r="J81" s="369">
        <f>I81*H81</f>
      </c>
      <c r="K81" s="519"/>
    </row>
    <row customHeight="true" ht="111" r="82">
      <c r="A82" s="241">
        <v>7</v>
      </c>
      <c r="B82" s="9" t="str">
        <v>Thùng gạo âm cao cấp</v>
      </c>
      <c r="C82" s="9"/>
      <c r="D82" s="9"/>
      <c r="E82" s="241"/>
      <c r="F82" s="548" t="str">
        <v>THÙNG GẠO ÂM TỦ CAO CẤP
</v>
      </c>
      <c r="G82" s="241" t="str">
        <v>bộ</v>
      </c>
      <c r="H82" s="241">
        <v>1</v>
      </c>
      <c r="I82" s="369">
        <v>2090000</v>
      </c>
      <c r="J82" s="369">
        <f>I82*H82</f>
      </c>
      <c r="K82" s="519"/>
    </row>
    <row customHeight="true" ht="110.81122448979592" r="83">
      <c r="A83" s="241">
        <v>8</v>
      </c>
      <c r="B83" s="9" t="str">
        <v>Giá để dao thớt</v>
      </c>
      <c r="C83" s="9"/>
      <c r="D83" s="9"/>
      <c r="E83" s="48"/>
      <c r="F83" s="9" t="str">
        <v>GIÁ ĐỂ DAO THỚT GIA VỊ ĐA NĂNG DIAMOND</v>
      </c>
      <c r="G83" s="529" t="str">
        <v>bộ</v>
      </c>
      <c r="H83" s="241">
        <v>1</v>
      </c>
      <c r="I83" s="369">
        <v>2090000</v>
      </c>
      <c r="J83" s="369">
        <f>I83*H83</f>
      </c>
      <c r="K83" s="519"/>
    </row>
    <row customHeight="true" ht="171" r="84">
      <c r="A84" s="241">
        <v>9</v>
      </c>
      <c r="B84" s="9" t="str">
        <v>Kệ góc liên hoàn</v>
      </c>
      <c r="C84" s="9"/>
      <c r="D84" s="9"/>
      <c r="E84" s="48"/>
      <c r="F84" s="544" t="str">
        <v>GIÁ GÓC XOAY LIÊN HOÀN DẠNG HỘP</v>
      </c>
      <c r="G84" s="546" t="str">
        <v>bộ</v>
      </c>
      <c r="H84" s="545">
        <v>1</v>
      </c>
      <c r="I84" s="4">
        <f>3190000  *1.45</f>
      </c>
      <c r="J84" s="369">
        <f>I84*H84</f>
      </c>
      <c r="K84" s="519"/>
    </row>
    <row customHeight="true" ht="171" r="85">
      <c r="A85" s="241">
        <v>10</v>
      </c>
      <c r="B85" s="553" t="str">
        <v>TỦ ĐỒ KHÔ</v>
      </c>
      <c r="C85" s="9"/>
      <c r="D85" s="9"/>
      <c r="E85" s="48"/>
      <c r="F85" s="554" t="str">
        <v>TỦ ĐỒ KHÔ DẠNG HỘP CÁNH MỞ SHEARER</v>
      </c>
      <c r="G85" s="546" t="str">
        <v>bộ</v>
      </c>
      <c r="H85" s="362">
        <v>1</v>
      </c>
      <c r="I85" s="555">
        <v>6006000</v>
      </c>
      <c r="J85" s="369">
        <f>I85*H85</f>
      </c>
      <c r="K85" s="519"/>
    </row>
    <row r="86">
      <c r="A86" s="521"/>
      <c r="B86" s="406" t="str">
        <v>Phụ kiện khác</v>
      </c>
      <c r="C86" s="406"/>
      <c r="D86" s="406"/>
      <c r="E86" s="406"/>
      <c r="F86" s="547"/>
      <c r="G86" s="521"/>
      <c r="H86" s="521"/>
      <c r="I86" s="520"/>
      <c r="J86" s="520"/>
      <c r="K86" s="519"/>
    </row>
    <row r="87">
      <c r="A87" s="241">
        <v>1</v>
      </c>
      <c r="B87" s="9" t="str">
        <v>Bản lề cao cấp</v>
      </c>
      <c r="C87" s="7"/>
      <c r="D87" s="11"/>
      <c r="E87" s="11"/>
      <c r="F87" s="541" t="str">
        <v>Bản lề nhập khẩu</v>
      </c>
      <c r="G87" s="528" t="str">
        <v>Cái</v>
      </c>
      <c r="H87" s="7">
        <v>1</v>
      </c>
      <c r="I87" s="36">
        <v>55000</v>
      </c>
      <c r="J87" s="36" t="str">
        <v>Tính theo thực tế</v>
      </c>
      <c r="K87" s="156"/>
    </row>
    <row r="88">
      <c r="A88" s="241">
        <v>2</v>
      </c>
      <c r="B88" s="9" t="str">
        <v>Ray trượt</v>
      </c>
      <c r="C88" s="7"/>
      <c r="D88" s="11"/>
      <c r="E88" s="11"/>
      <c r="F88" s="541" t="str">
        <v>Ray trượt kolity</v>
      </c>
      <c r="G88" s="528" t="str">
        <v>Cái</v>
      </c>
      <c r="H88" s="7">
        <v>1</v>
      </c>
      <c r="I88" s="36">
        <v>180000</v>
      </c>
      <c r="J88" s="36" t="str">
        <v>Tính theo thực tế</v>
      </c>
      <c r="K88" s="156"/>
    </row>
    <row r="89">
      <c r="A89" s="241">
        <v>3</v>
      </c>
      <c r="B89" s="9" t="str">
        <v>Đèn led trang trí</v>
      </c>
      <c r="C89" s="7"/>
      <c r="D89" s="11"/>
      <c r="E89" s="11"/>
      <c r="F89" s="541" t="str">
        <v>Đèn led thanh nhôm nhập khẩu</v>
      </c>
      <c r="G89" s="528" t="str">
        <v>md</v>
      </c>
      <c r="H89" s="7">
        <v>1</v>
      </c>
      <c r="I89" s="36">
        <v>160000</v>
      </c>
      <c r="J89" s="36" t="str">
        <v>Tính theo thực tế</v>
      </c>
      <c r="K89" s="156"/>
    </row>
    <row r="90">
      <c r="A90" s="232"/>
      <c r="B90" s="232"/>
      <c r="C90" s="232"/>
      <c r="D90" s="232"/>
      <c r="E90" s="232"/>
      <c r="F90" s="540"/>
      <c r="G90" s="232"/>
      <c r="H90" s="232"/>
      <c r="I90" s="539"/>
      <c r="J90" s="539"/>
      <c r="K90" s="156"/>
    </row>
    <row r="91">
      <c r="A91" s="232"/>
      <c r="B91" s="124" t="s">
        <v>7</v>
      </c>
      <c r="C91" s="124"/>
      <c r="D91" s="124"/>
      <c r="E91" s="124"/>
      <c r="F91" s="124"/>
      <c r="G91" s="124"/>
      <c r="H91" s="124"/>
      <c r="I91" s="398"/>
      <c r="J91" s="398"/>
      <c r="K91" s="124"/>
    </row>
    <row r="92">
      <c r="A92" s="232"/>
      <c r="B92" s="361" t="s">
        <v>6</v>
      </c>
      <c r="C92" s="361"/>
      <c r="D92" s="361"/>
      <c r="E92" s="361"/>
      <c r="F92" s="361"/>
      <c r="G92" s="361"/>
      <c r="H92" s="361"/>
      <c r="I92" s="536"/>
      <c r="J92" s="536"/>
      <c r="K92" s="361"/>
    </row>
    <row r="93">
      <c r="A93" s="232"/>
      <c r="B93" s="300" t="s">
        <v>9</v>
      </c>
      <c r="C93" s="300"/>
      <c r="D93" s="300"/>
      <c r="E93" s="300"/>
      <c r="F93" s="300"/>
      <c r="G93" s="300"/>
      <c r="H93" s="300"/>
      <c r="I93" s="536"/>
      <c r="J93" s="543"/>
      <c r="K93" s="300"/>
    </row>
    <row r="94">
      <c r="A94" s="232"/>
      <c r="B94" s="124" t="s">
        <v>8</v>
      </c>
      <c r="C94" s="124"/>
      <c r="D94" s="124"/>
      <c r="E94" s="124"/>
      <c r="F94" s="124"/>
      <c r="G94" s="124"/>
      <c r="H94" s="124"/>
      <c r="I94" s="398"/>
      <c r="J94" s="398"/>
      <c r="K94" s="124"/>
    </row>
    <row r="95">
      <c r="A95" s="232"/>
      <c r="B95" s="232"/>
      <c r="C95" s="232"/>
      <c r="D95" s="232"/>
      <c r="E95" s="232"/>
      <c r="F95" s="540"/>
      <c r="G95" s="232"/>
      <c r="H95" s="232"/>
      <c r="I95" s="539"/>
      <c r="J95" s="539"/>
      <c r="K95" s="156"/>
    </row>
    <row r="96">
      <c r="A96" s="232" t="str">
        <v>ĐẠI DIỆN CHỦ ĐẦU TƯ</v>
      </c>
      <c r="B96" s="232"/>
      <c r="C96" s="232"/>
      <c r="D96" s="232"/>
      <c r="E96" s="232"/>
      <c r="F96" s="540"/>
      <c r="G96" s="232" t="str">
        <v>ĐẠI DIỆN ĐƠN VỊ THI CÔNG</v>
      </c>
      <c r="H96" s="232"/>
      <c r="I96" s="539"/>
      <c r="J96" s="539"/>
      <c r="K96" s="156"/>
    </row>
    <row r="97">
      <c r="I97" s="523"/>
      <c r="J97" s="523"/>
    </row>
    <row r="98">
      <c r="I98" s="523"/>
      <c r="J98" s="523"/>
    </row>
    <row r="99">
      <c r="I99" s="523"/>
      <c r="J99" s="523"/>
    </row>
    <row r="100">
      <c r="I100" s="523"/>
      <c r="J100" s="523"/>
    </row>
    <row r="101">
      <c r="I101" s="523"/>
      <c r="J101" s="523"/>
    </row>
    <row r="102">
      <c r="I102" s="523"/>
      <c r="J102" s="523"/>
    </row>
    <row r="103">
      <c r="I103" s="523"/>
      <c r="J103" s="523"/>
    </row>
    <row r="104">
      <c r="I104" s="523"/>
      <c r="J104" s="523"/>
    </row>
    <row r="105">
      <c r="I105" s="523"/>
      <c r="J105" s="523"/>
    </row>
    <row r="106">
      <c r="I106" s="523"/>
      <c r="J106" s="523"/>
    </row>
    <row r="107">
      <c r="I107" s="523"/>
      <c r="J107" s="523"/>
    </row>
    <row r="108">
      <c r="I108" s="523"/>
      <c r="J108" s="523"/>
    </row>
    <row r="109">
      <c r="I109" s="523"/>
      <c r="J109" s="523"/>
    </row>
    <row r="110">
      <c r="I110" s="523"/>
      <c r="J110" s="523"/>
    </row>
    <row r="111">
      <c r="I111" s="523"/>
      <c r="J111" s="523"/>
    </row>
    <row r="112">
      <c r="I112" s="523"/>
      <c r="J112" s="523"/>
    </row>
    <row r="113">
      <c r="I113" s="523"/>
      <c r="J113" s="523"/>
    </row>
    <row r="114">
      <c r="I114" s="523"/>
      <c r="J114" s="523"/>
    </row>
    <row r="115">
      <c r="I115" s="523"/>
      <c r="J115" s="523"/>
    </row>
    <row r="116">
      <c r="I116" s="523"/>
      <c r="J116" s="523"/>
    </row>
    <row r="117">
      <c r="I117" s="523"/>
      <c r="J117" s="523"/>
    </row>
    <row r="118">
      <c r="I118" s="523"/>
      <c r="J118" s="523"/>
    </row>
    <row r="119">
      <c r="I119" s="523"/>
      <c r="J119" s="523"/>
    </row>
    <row r="120">
      <c r="I120" s="523"/>
      <c r="J120" s="523"/>
    </row>
    <row r="121">
      <c r="I121" s="523"/>
      <c r="J121" s="523"/>
    </row>
    <row r="122">
      <c r="I122" s="523"/>
      <c r="J122" s="523"/>
    </row>
    <row r="123">
      <c r="I123" s="523"/>
      <c r="J123" s="523"/>
    </row>
    <row r="124">
      <c r="I124" s="523"/>
      <c r="J124" s="523"/>
    </row>
    <row r="125">
      <c r="I125" s="523"/>
      <c r="J125" s="523"/>
    </row>
    <row r="126">
      <c r="I126" s="523"/>
      <c r="J126" s="523"/>
    </row>
    <row r="127">
      <c r="I127" s="523"/>
      <c r="J127" s="523"/>
    </row>
    <row r="128">
      <c r="I128" s="523"/>
      <c r="J128" s="523"/>
    </row>
    <row r="129">
      <c r="I129" s="523"/>
      <c r="J129" s="523"/>
    </row>
    <row r="130">
      <c r="I130" s="523"/>
      <c r="J130" s="523"/>
    </row>
    <row r="131">
      <c r="I131" s="523"/>
      <c r="J131" s="523"/>
    </row>
    <row r="132">
      <c r="I132" s="523"/>
      <c r="J132" s="523"/>
    </row>
    <row r="133">
      <c r="I133" s="523"/>
      <c r="J133" s="523"/>
    </row>
    <row r="134">
      <c r="I134" s="523"/>
      <c r="J134" s="523"/>
    </row>
    <row r="135">
      <c r="I135" s="523"/>
      <c r="J135" s="523"/>
    </row>
    <row r="136">
      <c r="I136" s="523"/>
      <c r="J136" s="523"/>
    </row>
    <row r="137">
      <c r="I137" s="523"/>
      <c r="J137" s="523"/>
    </row>
    <row r="138">
      <c r="I138" s="523"/>
      <c r="J138" s="523"/>
    </row>
    <row r="139">
      <c r="I139" s="523"/>
      <c r="J139" s="523"/>
    </row>
    <row r="140">
      <c r="I140" s="523"/>
      <c r="J140" s="523"/>
    </row>
    <row r="141">
      <c r="I141" s="523"/>
      <c r="J141" s="523"/>
    </row>
    <row r="142">
      <c r="I142" s="523"/>
      <c r="J142" s="523"/>
    </row>
    <row r="143">
      <c r="I143" s="523"/>
      <c r="J143" s="523"/>
    </row>
    <row r="144">
      <c r="I144" s="523"/>
      <c r="J144" s="523"/>
    </row>
    <row r="145">
      <c r="I145" s="523"/>
      <c r="J145" s="523"/>
    </row>
    <row r="146">
      <c r="I146" s="523"/>
      <c r="J146" s="523"/>
    </row>
    <row r="147">
      <c r="I147" s="523"/>
      <c r="J147" s="523"/>
    </row>
    <row r="148">
      <c r="I148" s="523"/>
      <c r="J148" s="523"/>
    </row>
    <row r="149">
      <c r="I149" s="523"/>
      <c r="J149" s="523"/>
    </row>
    <row r="150">
      <c r="I150" s="523"/>
      <c r="J150" s="523"/>
    </row>
    <row r="151">
      <c r="I151" s="523"/>
      <c r="J151" s="523"/>
    </row>
    <row r="152">
      <c r="I152" s="523"/>
      <c r="J152" s="523"/>
    </row>
    <row r="153">
      <c r="I153" s="523"/>
      <c r="J153" s="523"/>
    </row>
    <row r="154">
      <c r="I154" s="523"/>
      <c r="J154" s="523"/>
    </row>
    <row r="155">
      <c r="I155" s="523"/>
      <c r="J155" s="523"/>
    </row>
    <row r="156">
      <c r="I156" s="523"/>
      <c r="J156" s="523"/>
    </row>
    <row r="157">
      <c r="I157" s="523"/>
      <c r="J157" s="523"/>
    </row>
    <row r="158">
      <c r="I158" s="523"/>
      <c r="J158" s="523"/>
    </row>
    <row r="159">
      <c r="I159" s="523"/>
      <c r="J159" s="523"/>
    </row>
    <row r="160">
      <c r="I160" s="523"/>
      <c r="J160" s="523"/>
    </row>
    <row r="161">
      <c r="I161" s="523"/>
      <c r="J161" s="523"/>
    </row>
    <row r="162">
      <c r="I162" s="523"/>
      <c r="J162" s="523"/>
    </row>
    <row r="163">
      <c r="I163" s="523"/>
      <c r="J163" s="523"/>
    </row>
    <row r="164">
      <c r="I164" s="523"/>
      <c r="J164" s="523"/>
    </row>
    <row r="165">
      <c r="I165" s="523"/>
      <c r="J165" s="523"/>
    </row>
    <row r="166">
      <c r="I166" s="523"/>
      <c r="J166" s="523"/>
    </row>
    <row r="167">
      <c r="I167" s="523"/>
      <c r="J167" s="523"/>
    </row>
    <row r="168">
      <c r="I168" s="523"/>
      <c r="J168" s="523"/>
    </row>
    <row r="169">
      <c r="I169" s="523"/>
      <c r="J169" s="523"/>
    </row>
    <row r="170">
      <c r="I170" s="523"/>
      <c r="J170" s="523"/>
    </row>
    <row r="171">
      <c r="I171" s="523"/>
      <c r="J171" s="523"/>
    </row>
    <row r="172">
      <c r="I172" s="523"/>
      <c r="J172" s="523"/>
    </row>
    <row r="173">
      <c r="I173" s="523"/>
      <c r="J173" s="523"/>
    </row>
    <row r="174">
      <c r="I174" s="523"/>
      <c r="J174" s="523"/>
    </row>
    <row r="175">
      <c r="I175" s="523"/>
      <c r="J175" s="523"/>
    </row>
    <row r="176">
      <c r="I176" s="523"/>
      <c r="J176" s="523"/>
    </row>
    <row r="177">
      <c r="I177" s="523"/>
      <c r="J177" s="523"/>
    </row>
    <row r="178">
      <c r="I178" s="523"/>
      <c r="J178" s="523"/>
    </row>
    <row r="179">
      <c r="I179" s="523"/>
      <c r="J179" s="523"/>
    </row>
    <row r="180">
      <c r="I180" s="523"/>
      <c r="J180" s="523"/>
    </row>
    <row r="181">
      <c r="I181" s="523"/>
      <c r="J181" s="523"/>
    </row>
    <row r="182">
      <c r="I182" s="523"/>
      <c r="J182" s="523"/>
    </row>
    <row r="183">
      <c r="I183" s="523"/>
      <c r="J183" s="523"/>
    </row>
    <row r="184">
      <c r="I184" s="523"/>
      <c r="J184" s="523"/>
    </row>
    <row r="185">
      <c r="I185" s="523"/>
      <c r="J185" s="523"/>
    </row>
    <row r="186">
      <c r="I186" s="523"/>
      <c r="J186" s="523"/>
    </row>
    <row r="187">
      <c r="I187" s="523"/>
      <c r="J187" s="523"/>
    </row>
    <row r="188">
      <c r="I188" s="523"/>
      <c r="J188" s="523"/>
    </row>
    <row r="189">
      <c r="I189" s="523"/>
      <c r="J189" s="523"/>
    </row>
    <row r="190">
      <c r="I190" s="523"/>
      <c r="J190" s="523"/>
    </row>
    <row r="191">
      <c r="I191" s="523"/>
      <c r="J191" s="523"/>
    </row>
    <row r="192">
      <c r="I192" s="523"/>
      <c r="J192" s="523"/>
    </row>
    <row r="193">
      <c r="I193" s="523"/>
      <c r="J193" s="523"/>
    </row>
    <row r="194">
      <c r="I194" s="523"/>
      <c r="J194" s="523"/>
    </row>
    <row r="195">
      <c r="I195" s="523"/>
      <c r="J195" s="523"/>
    </row>
    <row r="196">
      <c r="I196" s="523"/>
      <c r="J196" s="523"/>
    </row>
    <row r="197">
      <c r="I197" s="523"/>
      <c r="J197" s="523"/>
    </row>
    <row r="198">
      <c r="I198" s="523"/>
      <c r="J198" s="523"/>
    </row>
    <row r="199">
      <c r="I199" s="523"/>
      <c r="J199" s="523"/>
    </row>
    <row r="200">
      <c r="I200" s="523"/>
      <c r="J200" s="523"/>
    </row>
    <row r="201">
      <c r="I201" s="523"/>
      <c r="J201" s="523"/>
    </row>
    <row r="202">
      <c r="I202" s="523"/>
      <c r="J202" s="523"/>
    </row>
    <row r="203">
      <c r="I203" s="523"/>
      <c r="J203" s="523"/>
    </row>
    <row r="204">
      <c r="I204" s="523"/>
      <c r="J204" s="523"/>
    </row>
  </sheetData>
  <mergeCells>
    <mergeCell ref="G2:J2"/>
    <mergeCell ref="A7:H7"/>
    <mergeCell ref="B8:E8"/>
    <mergeCell ref="B9:E9"/>
    <mergeCell ref="E3:F3"/>
    <mergeCell ref="G3:J3"/>
    <mergeCell ref="A4:J4"/>
    <mergeCell ref="A1:J1"/>
    <mergeCell ref="C16:C20"/>
    <mergeCell ref="B15:E15"/>
    <mergeCell ref="C21:C22"/>
    <mergeCell ref="C11:C13"/>
    <mergeCell ref="C55:C56"/>
    <mergeCell ref="B55:B56"/>
    <mergeCell ref="A55:A56"/>
    <mergeCell ref="B61:E61"/>
    <mergeCell ref="A52:A53"/>
    <mergeCell ref="C42:C43"/>
    <mergeCell ref="B51:E51"/>
    <mergeCell ref="B52:B53"/>
    <mergeCell ref="C52:C54"/>
    <mergeCell ref="B29:E29"/>
    <mergeCell ref="C30:C33"/>
    <mergeCell ref="C35:C36"/>
    <mergeCell ref="B40:E40"/>
    <mergeCell ref="B41:E41"/>
    <mergeCell ref="C44:C45"/>
    <mergeCell ref="C66:C68"/>
    <mergeCell ref="C62:C65"/>
    <mergeCell ref="B91:K91"/>
    <mergeCell ref="B92:H92"/>
    <mergeCell ref="B93:F93"/>
    <mergeCell ref="B94:K94"/>
    <mergeCell ref="A96:C96"/>
    <mergeCell ref="G96:J96"/>
    <mergeCell ref="B75:E75"/>
    <mergeCell ref="B73:E73"/>
  </mergeCells>
  <drawing r:id="rId1"/>
</worksheet>
</file>

<file path=xl/worksheets/sheet24.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2" min="2" style="0" width="20"/>
    <col collapsed="false" customWidth="true" hidden="false" max="3" min="3" style="0" width="33"/>
    <col collapsed="false" customWidth="true" hidden="false" max="6" min="6" style="0" width="47"/>
  </cols>
  <sheetData>
    <row r="1">
      <c r="A1" s="329"/>
      <c r="B1" s="329"/>
      <c r="C1" s="329"/>
      <c r="D1" s="329"/>
      <c r="E1" s="329"/>
      <c r="F1" s="329"/>
      <c r="G1" s="329"/>
      <c r="H1" s="329"/>
      <c r="I1" s="329"/>
      <c r="J1" s="329"/>
      <c r="K1" s="156"/>
    </row>
    <row r="2">
      <c r="A2" s="329"/>
      <c r="B2" s="329"/>
      <c r="C2" s="329"/>
      <c r="D2" s="329"/>
      <c r="E2" s="329"/>
      <c r="F2" s="329"/>
      <c r="G2" s="329"/>
      <c r="H2" s="329"/>
      <c r="I2" s="329"/>
      <c r="J2" s="329"/>
      <c r="K2" s="156"/>
    </row>
    <row r="3">
      <c r="A3" s="329"/>
      <c r="B3" s="329"/>
      <c r="C3" s="329"/>
      <c r="D3" s="329"/>
      <c r="E3" s="329"/>
      <c r="F3" s="329"/>
      <c r="G3" s="533">
        <f>"Sơn La, ngày " &amp; DAY(TODAY()) &amp; " tháng " &amp; MONTH(TODAY()) &amp; " năm " &amp; YEAR(TODAY())</f>
      </c>
      <c r="H3" s="533"/>
      <c r="I3" s="533"/>
      <c r="J3" s="533"/>
      <c r="K3" s="156"/>
    </row>
    <row r="4">
      <c r="A4" s="95"/>
      <c r="B4" s="532" t="str">
        <v>Kính gửi:</v>
      </c>
      <c r="C4" s="329" t="str" xml:space="preserve">
        <v>Chú Lương </v>
      </c>
      <c r="D4" s="329"/>
      <c r="E4" s="531" t="str">
        <v>Công trình: LKS</v>
      </c>
      <c r="F4" s="531"/>
      <c r="G4" s="329" t="s">
        <v>4</v>
      </c>
      <c r="H4" s="329"/>
      <c r="I4" s="329"/>
      <c r="J4" s="329"/>
      <c r="K4" s="329"/>
    </row>
    <row r="5">
      <c r="A5" s="329" t="str" xml:space="preserve">
        <v>          Một Nhà Design&amp;Build - Nội thất An Cường cám ơn quý khách hàng đã quan tâm tới sản phẩm của chúng tôi và trân trọng gửi bản báo giá tới công trình của quý khách hàng tại Sơn La như sau:</v>
      </c>
      <c r="B5" s="329"/>
      <c r="C5" s="329"/>
      <c r="D5" s="329"/>
      <c r="E5" s="329"/>
      <c r="F5" s="329"/>
      <c r="G5" s="329"/>
      <c r="H5" s="329"/>
      <c r="I5" s="329"/>
      <c r="J5" s="329"/>
      <c r="K5" s="156"/>
    </row>
    <row r="6">
      <c r="A6" s="95"/>
      <c r="B6" s="95"/>
      <c r="C6" s="95"/>
      <c r="D6" s="95"/>
      <c r="E6" s="95"/>
      <c r="F6" s="95"/>
      <c r="G6" s="95"/>
      <c r="H6" s="95"/>
      <c r="I6" s="95"/>
      <c r="J6" s="95"/>
      <c r="K6" s="156"/>
    </row>
    <row r="7">
      <c r="A7" s="44" t="str">
        <v>STT</v>
      </c>
      <c r="B7" s="44" t="str">
        <v>TÊN SẢN PHẨM</v>
      </c>
      <c r="C7" s="535" t="str">
        <v>HÌNH ẢNH</v>
      </c>
      <c r="D7" s="44" t="str">
        <v>Chốt màu</v>
      </c>
      <c r="E7" s="44" t="str">
        <v>Kích thước</v>
      </c>
      <c r="F7" s="44" t="str">
        <v>CHẤT LIỆU</v>
      </c>
      <c r="G7" s="535" t="str" xml:space="preserve">
        <v>ĐVT </v>
      </c>
      <c r="H7" s="563" t="str">
        <v>KHỐI LƯỢNG</v>
      </c>
      <c r="I7" s="46" t="str" xml:space="preserve">
        <v>ĐƠN GIÁ </v>
      </c>
      <c r="J7" s="46" t="str">
        <v>THÀNH TIỀN</v>
      </c>
      <c r="K7" s="156"/>
    </row>
    <row r="8">
      <c r="A8" s="42" t="str">
        <v>TỔNG CỘNG</v>
      </c>
      <c r="B8" s="42"/>
      <c r="C8" s="42"/>
      <c r="D8" s="42"/>
      <c r="E8" s="42"/>
      <c r="F8" s="42"/>
      <c r="G8" s="42"/>
      <c r="H8" s="42"/>
      <c r="I8" s="520"/>
      <c r="J8" s="360">
        <f>SUM(J9,J32,J52,J56)</f>
      </c>
      <c r="K8" s="156"/>
    </row>
    <row r="9">
      <c r="A9" s="406"/>
      <c r="B9" s="406" t="str">
        <v>Tầng 1</v>
      </c>
      <c r="C9" s="406"/>
      <c r="D9" s="406"/>
      <c r="E9" s="406"/>
      <c r="F9" s="406"/>
      <c r="G9" s="406"/>
      <c r="H9" s="561"/>
      <c r="I9" s="520"/>
      <c r="J9" s="360">
        <f>J10+J17+J25</f>
      </c>
      <c r="K9" s="156"/>
    </row>
    <row r="10">
      <c r="A10" s="406"/>
      <c r="B10" s="406" t="str">
        <v>Phòng Khách</v>
      </c>
      <c r="C10" s="406"/>
      <c r="D10" s="406"/>
      <c r="E10" s="406"/>
      <c r="F10" s="406"/>
      <c r="G10" s="406"/>
      <c r="H10" s="561"/>
      <c r="I10" s="360"/>
      <c r="J10" s="360">
        <f>SUM(J11:J16)</f>
      </c>
      <c r="K10" s="527"/>
    </row>
    <row r="11">
      <c r="A11" s="241">
        <v>1</v>
      </c>
      <c r="B11" s="241" t="str" xml:space="preserve">
        <v>Vách ốp sau tivi </v>
      </c>
      <c r="C11" s="241"/>
      <c r="D11" s="241"/>
      <c r="E11" s="241"/>
      <c r="F11" s="9" t="str">
        <v>- Thùng + Cánh: MDF chống ẩm Melamine An Cường 
- Dán 4 cạnh, cam liên kết Hettich
- Keo Pur Jowat Đức</v>
      </c>
      <c r="G11" s="241" t="str">
        <v>m2</v>
      </c>
      <c r="H11" s="362"/>
      <c r="I11" s="369">
        <v>950000</v>
      </c>
      <c r="J11" s="369">
        <f>I11*H11</f>
      </c>
      <c r="K11" s="519"/>
    </row>
    <row r="12">
      <c r="A12" s="241">
        <v>2</v>
      </c>
      <c r="B12" s="241" t="str" xml:space="preserve">
        <v>Đợt trang trí </v>
      </c>
      <c r="C12" s="241"/>
      <c r="D12" s="241"/>
      <c r="E12" s="241"/>
      <c r="F12" s="518" t="str">
        <v>- Toàn bộ dùng gỗ MDF chống ẩm phủ Melamine An Cường 
- Dán 4 cạnh, cam liên kết Hettich
- Keo Pur Jowat Đức</v>
      </c>
      <c r="G12" s="241" t="str">
        <v>bộ</v>
      </c>
      <c r="H12" s="362"/>
      <c r="I12" s="369">
        <v>900000</v>
      </c>
      <c r="J12" s="369">
        <f>I12*H12</f>
      </c>
      <c r="K12" s="519"/>
    </row>
    <row r="13">
      <c r="A13" s="241">
        <v>3</v>
      </c>
      <c r="B13" s="241" t="str">
        <v>Kệ Tivi đặt sàn</v>
      </c>
      <c r="C13" s="241"/>
      <c r="D13" s="241"/>
      <c r="E13" s="241"/>
      <c r="F13" s="9" t="str">
        <v>- Thùng + Cánh: MDF chống ẩm Melamine An Cường 
- Dán 4 cạnh, cam liên kết Hettich
- Keo Pur Jowat Đức</v>
      </c>
      <c r="G13" s="241" t="str">
        <v>md</v>
      </c>
      <c r="H13" s="362"/>
      <c r="I13" s="369">
        <v>1850000</v>
      </c>
      <c r="J13" s="369">
        <f>I13*H13</f>
      </c>
      <c r="K13" s="519"/>
    </row>
    <row r="14">
      <c r="A14" s="241">
        <v>4</v>
      </c>
      <c r="B14" s="241" t="str">
        <v>Vách nan sau tivi</v>
      </c>
      <c r="C14" s="241"/>
      <c r="D14" s="241"/>
      <c r="E14" s="241"/>
      <c r="F14" s="518" t="str">
        <v>- Toàn bộ dùng gỗ MDF chống ẩm phủ Melamine An Cường 
- Dán 4 cạnh, cam liên kết Hettich
- Keo Pur Jowat Đức</v>
      </c>
      <c r="G14" s="241" t="str">
        <v>m2</v>
      </c>
      <c r="H14" s="362"/>
      <c r="I14" s="369">
        <v>1300000</v>
      </c>
      <c r="J14" s="369">
        <f>I14*H14</f>
      </c>
      <c r="K14" s="519"/>
    </row>
    <row r="15">
      <c r="A15" s="241">
        <v>6</v>
      </c>
      <c r="B15" s="241" t="str" xml:space="preserve">
        <v>Hộc tủ trang trí </v>
      </c>
      <c r="C15" s="241"/>
      <c r="D15" s="241"/>
      <c r="E15" s="241"/>
      <c r="F15" s="9" t="str">
        <v>- Thùng + Cánh: MDF chống ẩm Melamine An Cường 
- Dán 4 cạnh, cam liên kết Hettich
- Keo Pur Jowat Đức</v>
      </c>
      <c r="G15" s="241" t="str">
        <v>m2</v>
      </c>
      <c r="H15" s="362"/>
      <c r="I15" s="369">
        <v>2000000</v>
      </c>
      <c r="J15" s="369">
        <f>I15*H15</f>
      </c>
      <c r="K15" s="519"/>
    </row>
    <row r="16">
      <c r="A16" s="241">
        <v>7</v>
      </c>
      <c r="B16" s="241" t="str">
        <v>Vách ốp sau sofa</v>
      </c>
      <c r="C16" s="7"/>
      <c r="D16" s="11"/>
      <c r="E16" s="11"/>
      <c r="F16" s="9" t="str">
        <v>- Thùng + Cánh: MDF chống ẩm Melamine An Cường 
- Dán 4 cạnh, cam liên kết Hettich
- Keo Pur Jowat Đức</v>
      </c>
      <c r="G16" s="558" t="str">
        <v>m2</v>
      </c>
      <c r="H16" s="326"/>
      <c r="I16" s="369">
        <v>950000</v>
      </c>
      <c r="J16" s="369">
        <f>I16*H16</f>
      </c>
      <c r="K16" s="519"/>
    </row>
    <row r="17">
      <c r="A17" s="42"/>
      <c r="B17" s="406" t="str">
        <v>Phòng bếp ăn</v>
      </c>
      <c r="C17" s="406"/>
      <c r="D17" s="406"/>
      <c r="E17" s="406"/>
      <c r="F17" s="406"/>
      <c r="G17" s="42"/>
      <c r="H17" s="556"/>
      <c r="I17" s="360"/>
      <c r="J17" s="360">
        <f>SUM(J18:J24)</f>
      </c>
      <c r="K17" s="527"/>
    </row>
    <row r="18">
      <c r="A18" s="241">
        <v>1</v>
      </c>
      <c r="B18" s="241" t="str">
        <v>Tủ bếp dưới</v>
      </c>
      <c r="C18" s="241"/>
      <c r="D18" s="241"/>
      <c r="E18" s="48"/>
      <c r="F18" s="9" t="str">
        <v>- Thùng + Cánh: MDF chống ẩm Melamine An Cường 
- Dán 4 cạnh, cam liên kết Hettich
- Keo Pur Jowat Đức
- Cánh Lacquered Laminate An Cường</v>
      </c>
      <c r="G18" s="529" t="str">
        <v>md</v>
      </c>
      <c r="H18" s="362"/>
      <c r="I18" s="369">
        <v>3290000</v>
      </c>
      <c r="J18" s="369">
        <f>I18*H18</f>
      </c>
      <c r="K18" s="519">
        <f>+0.424+0.75+0.6+0.4+0.4+0.8*2+0.432</f>
      </c>
    </row>
    <row r="19">
      <c r="A19" s="241">
        <v>2</v>
      </c>
      <c r="B19" s="241" t="str">
        <v>Tủ bếp trên</v>
      </c>
      <c r="C19" s="241"/>
      <c r="D19" s="241"/>
      <c r="E19" s="48"/>
      <c r="F19" s="9" t="str">
        <v>- Thùng + Cánh: MDF chống ẩm Melamine An Cường 
- Dán 4 cạnh, cam liên kết Hettich
- Keo Pur Jowat Đức</v>
      </c>
      <c r="G19" s="529" t="str">
        <v>md</v>
      </c>
      <c r="H19" s="362"/>
      <c r="I19" s="369">
        <v>3190000</v>
      </c>
      <c r="J19" s="369">
        <f>I19*H19</f>
      </c>
      <c r="K19" s="519">
        <f>+0.52*2+0.2</f>
      </c>
    </row>
    <row r="20">
      <c r="A20" s="241">
        <v>3</v>
      </c>
      <c r="B20" s="289" t="str">
        <v>Tủ bếp kịch trần</v>
      </c>
      <c r="C20" s="241"/>
      <c r="D20" s="289"/>
      <c r="E20" s="550"/>
      <c r="F20" s="9" t="str">
        <v>- Thùng + Cánh: MDF chống ẩm Melamine An Cường 
- Dán 4 cạnh, cam liên kết Hettich
- Keo Pur Jowat Đức
- Cánh Lacquered Laminate An Cường</v>
      </c>
      <c r="G20" s="551" t="str">
        <v>md</v>
      </c>
      <c r="H20" s="545"/>
      <c r="I20" s="526">
        <v>1550000</v>
      </c>
      <c r="J20" s="526">
        <f>I20*H20</f>
      </c>
      <c r="K20" s="519"/>
    </row>
    <row r="21">
      <c r="A21" s="241">
        <v>4</v>
      </c>
      <c r="B21" s="289" t="str" xml:space="preserve">
        <v>Hệ tủ dưới cầu thang </v>
      </c>
      <c r="C21" s="241"/>
      <c r="D21" s="289"/>
      <c r="E21" s="550"/>
      <c r="F21" s="9" t="str">
        <v>- Thùng + Cánh: MDF chống ẩm Melamine An Cường 
- Dán 4 cạnh, cam liên kết Hettich
- Keo Pur Jowat Đức
- Cánh Lacquered Laminate An Cường</v>
      </c>
      <c r="G21" s="551" t="str">
        <v>m2</v>
      </c>
      <c r="H21" s="545"/>
      <c r="I21" s="369">
        <v>3100000</v>
      </c>
      <c r="J21" s="526">
        <f>I21*H21</f>
      </c>
      <c r="K21" s="519"/>
    </row>
    <row r="22">
      <c r="A22" s="241">
        <v>5</v>
      </c>
      <c r="B22" s="241" t="str">
        <v>
Khoang tủ lạnh</v>
      </c>
      <c r="C22" s="241"/>
      <c r="D22" s="11"/>
      <c r="E22" s="241"/>
      <c r="F22" s="562" t="str" xml:space="preserve">
        <v> - Thùng tủ gỗ MDF chống ẩm hoàn thiện Melamine An Cường 
 - Cánh Acrylic hoặc Lacquered Laminate An Cường 
- Dán 4 cạnh, cam liên kết Hettich
- Keo Pur Jowat Đức</v>
      </c>
      <c r="G22" s="363" t="str">
        <v>Bộ</v>
      </c>
      <c r="H22" s="362"/>
      <c r="I22" s="369">
        <v>4500000</v>
      </c>
      <c r="J22" s="369">
        <f>I22*H22</f>
      </c>
      <c r="K22" s="519"/>
    </row>
    <row r="23">
      <c r="A23" s="241">
        <v>6</v>
      </c>
      <c r="B23" s="241" t="str">
        <v>Đá mặt bếp</v>
      </c>
      <c r="C23" s="241"/>
      <c r="D23" s="289"/>
      <c r="E23" s="48"/>
      <c r="F23" s="9" t="str">
        <v>- Đá vicostone cao cấp nhóm A</v>
      </c>
      <c r="G23" s="529" t="str">
        <v>md</v>
      </c>
      <c r="H23" s="362"/>
      <c r="I23" s="369"/>
      <c r="J23" s="369"/>
      <c r="K23" s="519"/>
    </row>
    <row r="24">
      <c r="A24" s="241">
        <v>7</v>
      </c>
      <c r="B24" s="241" t="str">
        <v>Đá mặt dựng</v>
      </c>
      <c r="C24" s="241"/>
      <c r="D24" s="289"/>
      <c r="E24" s="48"/>
      <c r="F24" s="9" t="str">
        <v>- Đá vicostone cao cấp nhóm A</v>
      </c>
      <c r="G24" s="529" t="str">
        <v>m2</v>
      </c>
      <c r="H24" s="362"/>
      <c r="I24" s="369"/>
      <c r="J24" s="369"/>
      <c r="K24" s="519"/>
    </row>
    <row r="25">
      <c r="A25" s="521"/>
      <c r="B25" s="406" t="str">
        <v>Phòng ngủ 01</v>
      </c>
      <c r="C25" s="406"/>
      <c r="D25" s="406"/>
      <c r="E25" s="406"/>
      <c r="F25" s="547"/>
      <c r="G25" s="521"/>
      <c r="H25" s="557"/>
      <c r="I25" s="520"/>
      <c r="J25" s="360">
        <f>SUM(J26:J31)</f>
      </c>
      <c r="K25" s="519"/>
    </row>
    <row r="26">
      <c r="A26" s="241">
        <v>1</v>
      </c>
      <c r="B26" s="241" t="str">
        <v>Vách ốp đầu giường</v>
      </c>
      <c r="C26" s="241"/>
      <c r="D26" s="241"/>
      <c r="E26" s="241"/>
      <c r="F26" s="9" t="str">
        <v>- Thùng + Cánh: MDF chống ẩm Melamine An Cường 
- Dán 4 cạnh, cam liên kết Hettich
- Keo Pur Jowat Đức</v>
      </c>
      <c r="G26" s="241" t="str">
        <v>m2</v>
      </c>
      <c r="H26" s="362"/>
      <c r="I26" s="369">
        <v>1100000</v>
      </c>
      <c r="J26" s="369">
        <f>I26*H26</f>
      </c>
      <c r="K26" s="519"/>
    </row>
    <row r="27">
      <c r="A27" s="241">
        <v>2</v>
      </c>
      <c r="B27" s="241" t="str" xml:space="preserve">
        <v>Tab đầu giường ( tab rời) </v>
      </c>
      <c r="C27" s="241"/>
      <c r="D27" s="241"/>
      <c r="E27" s="241"/>
      <c r="F27" s="9" t="str">
        <v>- Thùng + Cánh: MDF chống ẩm Melamine An Cường 
- Dán 4 cạnh, cam liên kết Hettich
- Keo Pur Jowat Đức</v>
      </c>
      <c r="G27" s="241" t="str" xml:space="preserve">
        <v>cái </v>
      </c>
      <c r="H27" s="362"/>
      <c r="I27" s="369">
        <v>1890000</v>
      </c>
      <c r="J27" s="369">
        <f>I27*H27</f>
      </c>
      <c r="K27" s="519"/>
    </row>
    <row r="28">
      <c r="A28" s="241">
        <v>3</v>
      </c>
      <c r="B28" s="241" t="str" xml:space="preserve">
        <v>Giường gỗ công nghiệp </v>
      </c>
      <c r="C28" s="241"/>
      <c r="D28" s="241"/>
      <c r="E28" s="241"/>
      <c r="F28" s="9" t="str">
        <v>- Thùng + Cánh: MDF chống ẩm Melamine An Cường 
- Dán 4 cạnh, cam liên kết Hettich
- Keo Pur Jowat Đức</v>
      </c>
      <c r="G28" s="241" t="str" xml:space="preserve">
        <v>cái </v>
      </c>
      <c r="H28" s="362"/>
      <c r="I28" s="369">
        <v>7800000</v>
      </c>
      <c r="J28" s="369">
        <f>I28*H28</f>
      </c>
      <c r="K28" s="519"/>
    </row>
    <row r="29">
      <c r="A29" s="241">
        <v>4</v>
      </c>
      <c r="B29" s="241" t="str">
        <v>Tủ quần áo</v>
      </c>
      <c r="C29" s="241"/>
      <c r="D29" s="241"/>
      <c r="E29" s="241"/>
      <c r="F29" s="9" t="str">
        <v>- Thùng + Cánh: MDF chống ẩm Melamine An Cường 
- Dán 4 cạnh, cam liên kết Hettich
- Keo Pur Jowat Đức</v>
      </c>
      <c r="G29" s="241" t="str">
        <v>m2</v>
      </c>
      <c r="H29" s="362"/>
      <c r="I29" s="369">
        <v>3100000</v>
      </c>
      <c r="J29" s="369">
        <f>I29*H29</f>
      </c>
      <c r="K29" s="519"/>
    </row>
    <row r="30">
      <c r="A30" s="241">
        <v>5</v>
      </c>
      <c r="B30" s="241" t="str">
        <v>Cửa</v>
      </c>
      <c r="C30" s="241"/>
      <c r="D30" s="241"/>
      <c r="E30" s="241"/>
      <c r="F30" s="9" t="str">
        <v>- Thùng + Cánh: MDF chống ẩm Melamine An Cường 
- Dán 4 cạnh, cam liên kết Hettich
- Keo Pur Jowat Đức</v>
      </c>
      <c r="G30" s="241" t="str">
        <v>bộ</v>
      </c>
      <c r="H30" s="362"/>
      <c r="I30" s="369">
        <v>9000000</v>
      </c>
      <c r="J30" s="369">
        <f>I30*H30</f>
      </c>
      <c r="K30" s="519"/>
    </row>
    <row r="31">
      <c r="A31" s="241">
        <v>6</v>
      </c>
      <c r="B31" s="241" t="str" xml:space="preserve">
        <v>Bục trà </v>
      </c>
      <c r="C31" s="241"/>
      <c r="D31" s="241"/>
      <c r="E31" s="241"/>
      <c r="F31" s="9" t="str">
        <v>- Thùng + Cánh: MDF chống ẩm Melamine An Cường 
- Dán 4 cạnh, cam liên kết Hettich
- Keo Pur Jowat Đức</v>
      </c>
      <c r="G31" s="241" t="str">
        <v>m2</v>
      </c>
      <c r="H31" s="362"/>
      <c r="I31" s="369">
        <v>1500000</v>
      </c>
      <c r="J31" s="369">
        <f>I31*H31</f>
      </c>
      <c r="K31" s="519"/>
    </row>
    <row r="32">
      <c r="A32" s="521"/>
      <c r="B32" s="406" t="str">
        <v>Tầng 2</v>
      </c>
      <c r="C32" s="406"/>
      <c r="D32" s="406"/>
      <c r="E32" s="406"/>
      <c r="F32" s="522"/>
      <c r="G32" s="521"/>
      <c r="H32" s="557"/>
      <c r="I32" s="520"/>
      <c r="J32" s="360">
        <f>SUM(J33,J41,J44)</f>
      </c>
      <c r="K32" s="519"/>
    </row>
    <row r="33">
      <c r="A33" s="521"/>
      <c r="B33" s="406" t="str">
        <v>Phòng ngủ Master</v>
      </c>
      <c r="C33" s="406"/>
      <c r="D33" s="406"/>
      <c r="E33" s="406"/>
      <c r="F33" s="522"/>
      <c r="G33" s="521"/>
      <c r="H33" s="557"/>
      <c r="I33" s="520"/>
      <c r="J33" s="360">
        <f>SUM(J34:J40)</f>
      </c>
      <c r="K33" s="519"/>
    </row>
    <row r="34">
      <c r="A34" s="241">
        <v>1</v>
      </c>
      <c r="B34" s="241" t="str">
        <v>Ốp tường sau đầu giường (màu gỗ)</v>
      </c>
      <c r="C34" s="241"/>
      <c r="D34" s="241"/>
      <c r="E34" s="241" t="str">
        <v>3.5x0.9</v>
      </c>
      <c r="F34" s="9" t="str">
        <v>- Thùng + Cánh: MDF chống ẩm Melamine An Cường 
- Dán 4 cạnh, cam liên kết Hettich
- Keo Pur Jowat Đức</v>
      </c>
      <c r="G34" s="241" t="str">
        <v>m2</v>
      </c>
      <c r="H34" s="362"/>
      <c r="I34" s="369">
        <v>1100000</v>
      </c>
      <c r="J34" s="369">
        <f>I34*H34</f>
      </c>
      <c r="K34" s="519"/>
    </row>
    <row r="35">
      <c r="A35" s="241">
        <v>2</v>
      </c>
      <c r="B35" s="241" t="str" xml:space="preserve">
        <v>Tab đầu giường ( tab rời) </v>
      </c>
      <c r="C35" s="241"/>
      <c r="D35" s="241"/>
      <c r="E35" s="241" t="str" xml:space="preserve">
        <v>cái </v>
      </c>
      <c r="F35" s="9" t="str">
        <v>- Thùng + Cánh: MDF chống ẩm Melamine An Cường 
- Dán 4 cạnh, cam liên kết Hettich
- Keo Pur Jowat Đức</v>
      </c>
      <c r="G35" s="241" t="str" xml:space="preserve">
        <v>cái </v>
      </c>
      <c r="H35" s="362"/>
      <c r="I35" s="369">
        <v>1890000</v>
      </c>
      <c r="J35" s="369">
        <f>I35*H35</f>
      </c>
      <c r="K35" s="519"/>
    </row>
    <row r="36">
      <c r="A36" s="241">
        <v>3</v>
      </c>
      <c r="B36" s="241" t="str" xml:space="preserve">
        <v>Giường gỗ công nghiệp </v>
      </c>
      <c r="C36" s="241"/>
      <c r="D36" s="241"/>
      <c r="E36" s="241" t="str">
        <v>1.8x2.0</v>
      </c>
      <c r="F36" s="9" t="str">
        <v>- Thùng + Cánh: MDF chống ẩm Melamine An Cường 
- Dán 4 cạnh, cam liên kết Hettich
- Keo Pur Jowat Đức</v>
      </c>
      <c r="G36" s="241" t="str" xml:space="preserve">
        <v>cái </v>
      </c>
      <c r="H36" s="362"/>
      <c r="I36" s="369">
        <v>8990000</v>
      </c>
      <c r="J36" s="369">
        <f>I36*H36</f>
      </c>
      <c r="K36" s="519"/>
    </row>
    <row r="37">
      <c r="A37" s="241">
        <v>4</v>
      </c>
      <c r="B37" s="241" t="str" xml:space="preserve">
        <v>Bàn làm việc </v>
      </c>
      <c r="C37" s="241"/>
      <c r="D37" s="241"/>
      <c r="E37" s="241">
        <v>2.8</v>
      </c>
      <c r="F37" s="9" t="str">
        <v>- Thùng + Cánh: MDF chống ẩm Melamine An Cường 
- Dán 4 cạnh, cam liên kết Hettich
- Keo Pur Jowat Đức</v>
      </c>
      <c r="G37" s="241" t="str">
        <v>md</v>
      </c>
      <c r="H37" s="362"/>
      <c r="I37" s="501">
        <v>2990000</v>
      </c>
      <c r="J37" s="369">
        <f>I37*H37</f>
      </c>
      <c r="K37" s="519"/>
    </row>
    <row r="38">
      <c r="A38" s="241">
        <v>5</v>
      </c>
      <c r="B38" s="241" t="str" xml:space="preserve">
        <v>Tủ quần áo </v>
      </c>
      <c r="C38" s="241"/>
      <c r="D38" s="241"/>
      <c r="E38" s="241" t="str">
        <v>3.22x3</v>
      </c>
      <c r="F38" s="9" t="str">
        <v>- Thùng + Cánh: MDF chống ẩm Melamine An Cường 
- Dán 4 cạnh, cam liên kết Hettich
- Keo Pur Jowat Đức</v>
      </c>
      <c r="G38" s="241" t="str">
        <v>m2</v>
      </c>
      <c r="H38" s="362"/>
      <c r="I38" s="369">
        <v>3100000</v>
      </c>
      <c r="J38" s="369">
        <f>I38*H38</f>
      </c>
      <c r="K38" s="519"/>
    </row>
    <row r="39">
      <c r="A39" s="241">
        <v>6</v>
      </c>
      <c r="B39" s="241" t="str" xml:space="preserve">
        <v>Đợt trang trí </v>
      </c>
      <c r="C39" s="241"/>
      <c r="D39" s="241"/>
      <c r="E39" s="241">
        <v>3</v>
      </c>
      <c r="F39" s="518" t="str">
        <v>- Toàn bộ dùng gỗ MDF chống ẩm phủ Melamine An Cường 
- Dán 4 cạnh, cam liên kết Hettich
- Keo Pur Jowat Đức</v>
      </c>
      <c r="G39" s="241" t="str">
        <v>cái</v>
      </c>
      <c r="H39" s="362"/>
      <c r="I39" s="369">
        <v>900000</v>
      </c>
      <c r="J39" s="369">
        <f>I39*H39</f>
      </c>
      <c r="K39" s="519"/>
    </row>
    <row r="40">
      <c r="A40" s="241">
        <v>7</v>
      </c>
      <c r="B40" s="241" t="str" xml:space="preserve">
        <v>Cửa </v>
      </c>
      <c r="C40" s="241"/>
      <c r="D40" s="241"/>
      <c r="E40" s="241" t="str">
        <v>0.83x2.2</v>
      </c>
      <c r="F40" s="518" t="str">
        <v>- Toàn bộ dùng gỗ MDF chống ẩm phủ Melamine An Cường 
- Dán 4 cạnh, cam liên kết Hettich
- Keo Pur Jowat Đức</v>
      </c>
      <c r="G40" s="241" t="str">
        <v>cái</v>
      </c>
      <c r="H40" s="362"/>
      <c r="I40" s="369">
        <v>7200000</v>
      </c>
      <c r="J40" s="369">
        <f>I40*H40</f>
      </c>
      <c r="K40" s="519"/>
    </row>
    <row r="41">
      <c r="A41" s="521"/>
      <c r="B41" s="406" t="str" xml:space="preserve">
        <v>Phòng Sinh Hoạt Chung </v>
      </c>
      <c r="C41" s="406"/>
      <c r="D41" s="406"/>
      <c r="E41" s="406"/>
      <c r="F41" s="522"/>
      <c r="G41" s="521"/>
      <c r="H41" s="557"/>
      <c r="I41" s="520"/>
      <c r="J41" s="360">
        <f>SUM(J42:J43)</f>
      </c>
      <c r="K41" s="519"/>
    </row>
    <row r="42">
      <c r="A42" s="241">
        <v>1</v>
      </c>
      <c r="B42" s="241" t="str">
        <v>Bàn làm việc</v>
      </c>
      <c r="C42" s="241"/>
      <c r="D42" s="241"/>
      <c r="E42" s="241">
        <v>3.3</v>
      </c>
      <c r="F42" s="9" t="str">
        <v>- Thùng + Cánh: MDF chống ẩm Melamine Thái Lan
- Dán 4 cạnh, cam liên kết Hettich
- Keo Pur Jowat Đức</v>
      </c>
      <c r="G42" s="241" t="str" xml:space="preserve">
        <v>md </v>
      </c>
      <c r="H42" s="362"/>
      <c r="I42" s="501">
        <v>2990000</v>
      </c>
      <c r="J42" s="369">
        <f>I42*H42</f>
      </c>
      <c r="K42" s="519"/>
    </row>
    <row r="43">
      <c r="A43" s="241">
        <v>2</v>
      </c>
      <c r="B43" s="241" t="str" xml:space="preserve">
        <v>Tủ sách </v>
      </c>
      <c r="C43" s="241"/>
      <c r="D43" s="241"/>
      <c r="E43" s="241" t="str">
        <v>3.3x1</v>
      </c>
      <c r="F43" s="9" t="str">
        <v>- Thùng + Cánh: MDF chống ẩm Melamine Thái Lan
- Dán 4 cạnh, cam liên kết Hettich
- Keo Pur Jowat Đức</v>
      </c>
      <c r="G43" s="241" t="str">
        <v>m2</v>
      </c>
      <c r="H43" s="362"/>
      <c r="I43" s="369">
        <v>2400000</v>
      </c>
      <c r="J43" s="369">
        <f>I43*H43</f>
      </c>
      <c r="K43" s="519"/>
    </row>
    <row r="44">
      <c r="A44" s="521"/>
      <c r="B44" s="406" t="str">
        <v>Phòng ngủ con</v>
      </c>
      <c r="C44" s="406"/>
      <c r="D44" s="406"/>
      <c r="E44" s="406"/>
      <c r="F44" s="522"/>
      <c r="G44" s="521"/>
      <c r="H44" s="557"/>
      <c r="I44" s="520"/>
      <c r="J44" s="360">
        <f>SUM(J45:J51)</f>
      </c>
      <c r="K44" s="519"/>
    </row>
    <row r="45">
      <c r="A45" s="241">
        <v>1</v>
      </c>
      <c r="B45" s="241" t="str">
        <v>Giường gỗ công nghiệp</v>
      </c>
      <c r="C45" s="241"/>
      <c r="D45" s="241"/>
      <c r="E45" s="241" t="str">
        <v>1.4x2.0</v>
      </c>
      <c r="F45" s="9" t="str">
        <v>- Thùng + Cánh: MDF chống ẩm Melamine An Cường 
- Dán 4 cạnh, cam liên kết Hettich
- Keo Pur Jowat Đức</v>
      </c>
      <c r="G45" s="241" t="str">
        <v>cái</v>
      </c>
      <c r="H45" s="362"/>
      <c r="I45" s="369">
        <v>7000000</v>
      </c>
      <c r="J45" s="369">
        <f>I45*H45</f>
      </c>
      <c r="K45" s="519"/>
    </row>
    <row r="46">
      <c r="A46" s="241">
        <v>2</v>
      </c>
      <c r="B46" s="241" t="str">
        <v>Tab đầu giường (Tab rời)</v>
      </c>
      <c r="C46" s="241"/>
      <c r="D46" s="241"/>
      <c r="E46" s="241">
        <v>1</v>
      </c>
      <c r="F46" s="9" t="str">
        <v>- Thùng + Cánh: MDF chống ẩm Melamine An Cường 
- Dán 4 cạnh, cam liên kết Hettich
- Keo Pur Jowat Đức</v>
      </c>
      <c r="G46" s="241" t="str">
        <v>cái</v>
      </c>
      <c r="H46" s="362"/>
      <c r="I46" s="369">
        <v>1490000</v>
      </c>
      <c r="J46" s="369">
        <f>I46*H46</f>
      </c>
      <c r="K46" s="519"/>
    </row>
    <row r="47">
      <c r="A47" s="241">
        <v>3</v>
      </c>
      <c r="B47" s="241" t="str" xml:space="preserve">
        <v>Bàn học </v>
      </c>
      <c r="C47" s="241"/>
      <c r="D47" s="241"/>
      <c r="E47" s="241">
        <v>2.2</v>
      </c>
      <c r="F47" s="9" t="str">
        <v>- Thùng + Cánh: MDF chống ẩm Melamine An Cường 
- Dán 4 cạnh, cam liên kết Hettich
- Keo Pur Jowat Đức</v>
      </c>
      <c r="G47" s="241" t="str">
        <v>md</v>
      </c>
      <c r="H47" s="362"/>
      <c r="I47" s="501">
        <v>2990000</v>
      </c>
      <c r="J47" s="369">
        <f>I47*H47</f>
      </c>
      <c r="K47" s="519"/>
    </row>
    <row r="48">
      <c r="A48" s="241">
        <v>4</v>
      </c>
      <c r="B48" s="241" t="str" xml:space="preserve">
        <v>Kệ sách treo tường </v>
      </c>
      <c r="C48" s="241"/>
      <c r="D48" s="241"/>
      <c r="E48" s="241" t="str">
        <v>2.2x0.75</v>
      </c>
      <c r="F48" s="560" t="str">
        <v>- Toàn bộ dùng gỗ MDF chống ẩm phủ Melamine An Cường 
- Dán 4 cạnh, cam liên kết Hettich
- Keo Pur Jowat Đức</v>
      </c>
      <c r="G48" s="241" t="str">
        <v>m2</v>
      </c>
      <c r="H48" s="362"/>
      <c r="I48" s="501">
        <v>1800000</v>
      </c>
      <c r="J48" s="369">
        <f>I48*H48</f>
      </c>
      <c r="K48" s="519"/>
    </row>
    <row r="49">
      <c r="A49" s="241">
        <v>5</v>
      </c>
      <c r="B49" s="241" t="str">
        <v>Tủ sách</v>
      </c>
      <c r="C49" s="241"/>
      <c r="D49" s="241"/>
      <c r="E49" s="241" t="str">
        <v>2.5x3</v>
      </c>
      <c r="F49" s="9" t="str">
        <v>- Thùng + Cánh: MDF chống ẩm Melamine An Cường 
- Dán 4 cạnh, cam liên kết Hettich
- Keo Pur Jowat Đức</v>
      </c>
      <c r="G49" s="241" t="str">
        <v>m2</v>
      </c>
      <c r="H49" s="362"/>
      <c r="I49" s="369">
        <v>2400000</v>
      </c>
      <c r="J49" s="369">
        <f>H49*I49</f>
      </c>
      <c r="K49" s="519"/>
    </row>
    <row r="50">
      <c r="A50" s="241">
        <v>6</v>
      </c>
      <c r="B50" s="241" t="str" xml:space="preserve">
        <v>Tủ quần áo </v>
      </c>
      <c r="C50" s="241"/>
      <c r="D50" s="241"/>
      <c r="E50" s="241" t="str">
        <v>2.2x3</v>
      </c>
      <c r="F50" s="9" t="str">
        <v>- Thùng + Cánh: MDF chống ẩm Melamine An Cường 
- Dán 4 cạnh, cam liên kết Hettich
- Keo Pur Jowat Đức</v>
      </c>
      <c r="G50" s="241" t="str">
        <v>m2</v>
      </c>
      <c r="H50" s="362"/>
      <c r="I50" s="369">
        <v>3100000</v>
      </c>
      <c r="J50" s="369">
        <f>H50*I50</f>
      </c>
      <c r="K50" s="519"/>
    </row>
    <row r="51">
      <c r="A51" s="241">
        <v>7</v>
      </c>
      <c r="B51" s="241" t="str" xml:space="preserve">
        <v>Cửa </v>
      </c>
      <c r="C51" s="241"/>
      <c r="D51" s="241"/>
      <c r="E51" s="241" t="str">
        <v>0.83x2.2</v>
      </c>
      <c r="F51" s="518" t="str">
        <v>- Toàn bộ dùng gỗ MDF chống ẩm phủ Melamine An Cường 
- Dán 4 cạnh, cam liên kết Hettich
- Keo Pur Jowat Đức</v>
      </c>
      <c r="G51" s="241" t="str">
        <v>cái</v>
      </c>
      <c r="H51" s="362"/>
      <c r="I51" s="369">
        <v>7200000</v>
      </c>
      <c r="J51" s="369">
        <f>H51*I51</f>
      </c>
      <c r="K51" s="241"/>
    </row>
    <row r="52">
      <c r="A52" s="521"/>
      <c r="B52" s="406" t="str">
        <v>Tầng 3</v>
      </c>
      <c r="C52" s="406"/>
      <c r="D52" s="406"/>
      <c r="E52" s="406"/>
      <c r="F52" s="522"/>
      <c r="G52" s="521"/>
      <c r="H52" s="557"/>
      <c r="I52" s="520"/>
      <c r="J52" s="360">
        <f>J53</f>
      </c>
      <c r="K52" s="519"/>
    </row>
    <row r="53">
      <c r="A53" s="521"/>
      <c r="B53" s="406" t="str" xml:space="preserve">
        <v>Phòng thờ </v>
      </c>
      <c r="C53" s="406"/>
      <c r="D53" s="406"/>
      <c r="E53" s="406"/>
      <c r="F53" s="522"/>
      <c r="G53" s="521"/>
      <c r="H53" s="557"/>
      <c r="I53" s="520"/>
      <c r="J53" s="360">
        <f>SUM(J54:J55)</f>
      </c>
      <c r="K53" s="519"/>
    </row>
    <row r="54">
      <c r="A54" s="7">
        <v>1</v>
      </c>
      <c r="B54" s="8" t="str">
        <v>Vách ngăn CNC</v>
      </c>
      <c r="C54" s="7"/>
      <c r="D54" s="7"/>
      <c r="E54" s="7" t="str">
        <v>2.5x3</v>
      </c>
      <c r="F54" s="518" t="str">
        <v>- Toàn bộ dùng gỗ MDF chống ẩm phủ Melamine An Cường 
- Dán 4 cạnh, cam liên kết Hettich
- Keo Pur Jowat Đức</v>
      </c>
      <c r="G54" s="241" t="str">
        <v>m2</v>
      </c>
      <c r="H54" s="362"/>
      <c r="I54" s="369"/>
      <c r="J54" s="369"/>
      <c r="K54" s="519"/>
    </row>
    <row r="55">
      <c r="A55" s="7">
        <v>2</v>
      </c>
      <c r="B55" s="241" t="str">
        <v>Bàn Cơm</v>
      </c>
      <c r="C55" s="7"/>
      <c r="D55" s="241"/>
      <c r="E55" s="241" t="str">
        <v>0.8x1</v>
      </c>
      <c r="F55" s="9" t="str">
        <v>- Thùng + Cánh: MDF chống ẩm Melamine An Cường 
- Dán 4 cạnh, cam liên kết Hettich
- Keo Pur Jowat Đức</v>
      </c>
      <c r="G55" s="241" t="str" xml:space="preserve">
        <v>cái </v>
      </c>
      <c r="H55" s="362"/>
      <c r="I55" s="369"/>
      <c r="J55" s="369"/>
      <c r="K55" s="519"/>
    </row>
    <row r="56">
      <c r="A56" s="521"/>
      <c r="B56" s="406" t="str">
        <v>Phụ kiện bếp HIGOLD cao cấp</v>
      </c>
      <c r="C56" s="406"/>
      <c r="D56" s="406"/>
      <c r="E56" s="406"/>
      <c r="F56" s="522"/>
      <c r="G56" s="521"/>
      <c r="H56" s="557"/>
      <c r="I56" s="520"/>
      <c r="J56" s="360">
        <f>SUM(J57:J64)</f>
      </c>
      <c r="K56" s="519"/>
    </row>
    <row customHeight="true" ht="81.38082901554404" r="57">
      <c r="A57" s="241">
        <v>1</v>
      </c>
      <c r="B57" s="548" t="str">
        <v>Tay nâng Blum</v>
      </c>
      <c r="C57" s="241"/>
      <c r="D57" s="9"/>
      <c r="E57" s="241"/>
      <c r="F57" s="9" t="str">
        <v>Tay nâng Blum cao cấp</v>
      </c>
      <c r="G57" s="241" t="str">
        <v>Bộ</v>
      </c>
      <c r="H57" s="362">
        <v>1</v>
      </c>
      <c r="I57" s="369">
        <v>2800000</v>
      </c>
      <c r="J57" s="369">
        <f>I57*H57</f>
      </c>
      <c r="K57" s="519"/>
    </row>
    <row customHeight="true" ht="110.81154499151104" r="58">
      <c r="A58" s="241">
        <v>2</v>
      </c>
      <c r="B58" s="9" t="str">
        <v>Gía nâng hạ</v>
      </c>
      <c r="C58" s="9"/>
      <c r="D58" s="9"/>
      <c r="E58" s="241"/>
      <c r="F58" s="9" t="str" xml:space="preserve">
        <v>GIÁ BÁT ĐĨA NÂNG HẠ- GỒM HỘP ĐỰNG DAO KÉO </v>
      </c>
      <c r="G58" s="241" t="str">
        <v>bộ</v>
      </c>
      <c r="H58" s="362">
        <v>1</v>
      </c>
      <c r="I58" s="369">
        <f>3010000*1.4</f>
      </c>
      <c r="J58" s="369">
        <f>I58*H58</f>
      </c>
      <c r="K58" s="519"/>
    </row>
    <row customHeight="true" ht="110.62051282051281" r="59">
      <c r="A59" s="241">
        <v>3</v>
      </c>
      <c r="B59" s="9" t="str">
        <v>Giá bát đĩa</v>
      </c>
      <c r="C59" s="9"/>
      <c r="D59" s="9"/>
      <c r="E59" s="241"/>
      <c r="F59" s="9" t="str">
        <v>GIÁ BÁT ĐĨA HỘP NHÔM CAO CẤP 4.0 
</v>
      </c>
      <c r="G59" s="241" t="str">
        <v>bộ</v>
      </c>
      <c r="H59" s="362">
        <v>1</v>
      </c>
      <c r="I59" s="369">
        <f>2730000*1.4</f>
      </c>
      <c r="J59" s="369">
        <f>I59*H59</f>
      </c>
      <c r="K59" s="519"/>
    </row>
    <row customHeight="true" ht="110.43463497453311" r="60">
      <c r="A60" s="241">
        <v>4</v>
      </c>
      <c r="B60" s="9" t="str">
        <v>Giá xoong nồi</v>
      </c>
      <c r="C60" s="9"/>
      <c r="D60" s="9"/>
      <c r="E60" s="241"/>
      <c r="F60" s="9" t="str">
        <v>GIÁ XOONG NỒI HỘP NHÔM 4.0
</v>
      </c>
      <c r="G60" s="241" t="str">
        <v>bộ</v>
      </c>
      <c r="H60" s="362">
        <v>1</v>
      </c>
      <c r="I60" s="369">
        <v>2890000</v>
      </c>
      <c r="J60" s="369">
        <f>I60*H60</f>
      </c>
      <c r="K60" s="519"/>
    </row>
    <row customHeight="true" ht="110.625" r="61">
      <c r="A61" s="241">
        <v>5</v>
      </c>
      <c r="B61" s="9" t="str">
        <v>Kệ gia vị</v>
      </c>
      <c r="C61" s="9"/>
      <c r="D61" s="9"/>
      <c r="E61" s="241"/>
      <c r="F61" s="9" t="str">
        <v>KỆ GIA VỊ HỘP NHÔM 4.0
</v>
      </c>
      <c r="G61" s="241" t="str">
        <v>bộ</v>
      </c>
      <c r="H61" s="362">
        <v>1</v>
      </c>
      <c r="I61" s="369">
        <f>2150000*1.4</f>
      </c>
      <c r="J61" s="369">
        <f>I61*H61</f>
      </c>
      <c r="K61" s="519"/>
    </row>
    <row customHeight="true" ht="110.62244897959184" r="62">
      <c r="A62" s="241">
        <v>6</v>
      </c>
      <c r="B62" s="9" t="str">
        <v>Thùng rác đôi</v>
      </c>
      <c r="C62" s="9"/>
      <c r="D62" s="9"/>
      <c r="E62" s="241"/>
      <c r="F62" s="9" t="str">
        <v>THÙNG RÁC ĐÔI ÂM TỦ CAO CẤP
</v>
      </c>
      <c r="G62" s="241" t="str">
        <v>bộ</v>
      </c>
      <c r="H62" s="362">
        <v>1</v>
      </c>
      <c r="I62" s="369">
        <v>1450000</v>
      </c>
      <c r="J62" s="369">
        <f>I62*H62</f>
      </c>
      <c r="K62" s="519"/>
    </row>
    <row customHeight="true" ht="111.18941979522184" r="63">
      <c r="A63" s="241">
        <v>7</v>
      </c>
      <c r="B63" s="9" t="str">
        <v>Thùng gạo âm cao cấp</v>
      </c>
      <c r="C63" s="9"/>
      <c r="D63" s="9"/>
      <c r="E63" s="241"/>
      <c r="F63" s="9" t="str">
        <v>THÙNG GẠO ÂM TỦ CAO CẤP
</v>
      </c>
      <c r="G63" s="241" t="str">
        <v>bộ</v>
      </c>
      <c r="H63" s="362">
        <v>1</v>
      </c>
      <c r="I63" s="369">
        <v>1490000</v>
      </c>
      <c r="J63" s="369">
        <f>I63*H63</f>
      </c>
      <c r="K63" s="519"/>
    </row>
    <row customHeight="true" ht="110.81122448979592" r="64">
      <c r="A64" s="241">
        <v>8</v>
      </c>
      <c r="B64" s="9" t="str">
        <v>Giá để dao thớt</v>
      </c>
      <c r="C64" s="9"/>
      <c r="D64" s="9"/>
      <c r="E64" s="241"/>
      <c r="F64" s="9" t="str">
        <v>GIÁ ĐỂ DAO THỚT GIA VỊ ĐA NĂNG DIAMOND</v>
      </c>
      <c r="G64" s="241" t="str">
        <v>bộ</v>
      </c>
      <c r="H64" s="362">
        <v>1</v>
      </c>
      <c r="I64" s="369">
        <v>1890000</v>
      </c>
      <c r="J64" s="369">
        <f>I64*H64</f>
      </c>
      <c r="K64" s="519"/>
    </row>
    <row customHeight="true" ht="96" r="65">
      <c r="A65" s="241">
        <v>9</v>
      </c>
      <c r="B65" s="504" t="str" xml:space="preserve">
        <v>Chậu rửa bát </v>
      </c>
      <c r="C65" s="504"/>
      <c r="D65" s="442"/>
      <c r="E65" s="442"/>
      <c r="F65" s="504" t="str">
        <v>Chậu rửa bát chống xước phong cách Nhật TARI 9051SR full set</v>
      </c>
      <c r="G65" s="503" t="str" xml:space="preserve">
        <v>Bộ </v>
      </c>
      <c r="H65" s="362">
        <v>1</v>
      </c>
      <c r="I65" s="503">
        <v>7800000</v>
      </c>
      <c r="J65" s="369">
        <f>I65*H65</f>
      </c>
      <c r="K65" s="519"/>
    </row>
    <row customHeight="true" ht="69" r="66">
      <c r="A66" s="241">
        <v>10</v>
      </c>
      <c r="B66" s="504" t="str">
        <v>Vòi rửa bát</v>
      </c>
      <c r="C66" s="9"/>
      <c r="D66" s="9"/>
      <c r="E66" s="241"/>
      <c r="F66" s="504" t="str">
        <v>Vòi rửa bát dây rút Artan Chrome</v>
      </c>
      <c r="G66" s="503" t="str" xml:space="preserve">
        <v>Bộ </v>
      </c>
      <c r="H66" s="362">
        <v>1</v>
      </c>
      <c r="I66" s="369">
        <v>3900000</v>
      </c>
      <c r="J66" s="369">
        <f>I66*H66</f>
      </c>
      <c r="K66" s="519"/>
    </row>
    <row r="67">
      <c r="A67" s="521"/>
      <c r="B67" s="406" t="str">
        <v>Phụ kiện khác</v>
      </c>
      <c r="C67" s="406"/>
      <c r="D67" s="406"/>
      <c r="E67" s="406"/>
      <c r="F67" s="522"/>
      <c r="G67" s="521"/>
      <c r="H67" s="557"/>
      <c r="I67" s="520"/>
      <c r="J67" s="520"/>
      <c r="K67" s="519"/>
    </row>
    <row r="68">
      <c r="A68" s="241">
        <v>1</v>
      </c>
      <c r="B68" s="9" t="str">
        <v>Bản lề cao cấp</v>
      </c>
      <c r="C68" s="7"/>
      <c r="D68" s="11"/>
      <c r="E68" s="11"/>
      <c r="F68" s="559" t="str">
        <v>Bản lề nhập khẩu</v>
      </c>
      <c r="G68" s="558" t="str">
        <v>Cái</v>
      </c>
      <c r="H68" s="326">
        <v>1</v>
      </c>
      <c r="I68" s="36">
        <v>55000</v>
      </c>
      <c r="J68" s="36" t="str">
        <v>Tính theo thực tế</v>
      </c>
      <c r="K68" s="156"/>
    </row>
    <row r="69">
      <c r="A69" s="241">
        <v>2</v>
      </c>
      <c r="B69" s="9" t="str">
        <v>Ray trượt</v>
      </c>
      <c r="C69" s="7"/>
      <c r="D69" s="11"/>
      <c r="E69" s="11"/>
      <c r="F69" s="559" t="str">
        <v>Ray trượt kolity</v>
      </c>
      <c r="G69" s="558" t="str">
        <v>Cái</v>
      </c>
      <c r="H69" s="326">
        <v>1</v>
      </c>
      <c r="I69" s="36">
        <v>180000</v>
      </c>
      <c r="J69" s="36" t="str">
        <v>Tính theo thực tế</v>
      </c>
      <c r="K69" s="156"/>
    </row>
    <row r="70">
      <c r="A70" s="241">
        <v>3</v>
      </c>
      <c r="B70" s="9" t="str">
        <v>Đèn led trang trí</v>
      </c>
      <c r="C70" s="7"/>
      <c r="D70" s="11"/>
      <c r="E70" s="11"/>
      <c r="F70" s="559" t="str">
        <v>Đèn led thanh nhôm nhập khẩu</v>
      </c>
      <c r="G70" s="558" t="str">
        <v>md</v>
      </c>
      <c r="H70" s="326">
        <v>1</v>
      </c>
      <c r="I70" s="36">
        <v>160000</v>
      </c>
      <c r="J70" s="36" t="str">
        <v>Tính theo thực tế</v>
      </c>
      <c r="K70" s="156"/>
    </row>
    <row r="71">
      <c r="A71" s="232"/>
      <c r="B71" s="232"/>
      <c r="C71" s="232"/>
      <c r="D71" s="232"/>
      <c r="E71" s="232"/>
      <c r="F71" s="540"/>
      <c r="G71" s="232"/>
      <c r="H71" s="232"/>
      <c r="I71" s="232"/>
      <c r="J71" s="232"/>
      <c r="K71" s="156"/>
    </row>
    <row r="72">
      <c r="A72" s="232"/>
      <c r="B72" s="124" t="s">
        <v>13</v>
      </c>
      <c r="C72" s="124"/>
      <c r="D72" s="124"/>
      <c r="E72" s="124"/>
      <c r="F72" s="124"/>
      <c r="G72" s="124"/>
      <c r="H72" s="124"/>
      <c r="I72" s="124"/>
      <c r="J72" s="124"/>
      <c r="K72" s="124"/>
    </row>
    <row r="73">
      <c r="A73" s="232"/>
      <c r="B73" s="361" t="s">
        <v>10</v>
      </c>
      <c r="C73" s="361"/>
      <c r="D73" s="361"/>
      <c r="E73" s="361"/>
      <c r="F73" s="361"/>
      <c r="G73" s="361"/>
      <c r="H73" s="361"/>
      <c r="I73" s="361"/>
      <c r="J73" s="361"/>
      <c r="K73" s="361"/>
    </row>
    <row r="74">
      <c r="A74" s="232"/>
      <c r="B74" s="300" t="s">
        <v>11</v>
      </c>
      <c r="C74" s="300"/>
      <c r="D74" s="300"/>
      <c r="E74" s="300"/>
      <c r="F74" s="300"/>
      <c r="G74" s="300"/>
      <c r="H74" s="300"/>
      <c r="I74" s="361"/>
      <c r="J74" s="300"/>
      <c r="K74" s="300"/>
    </row>
    <row r="75">
      <c r="A75" s="232"/>
      <c r="B75" s="124" t="s">
        <v>12</v>
      </c>
      <c r="C75" s="124"/>
      <c r="D75" s="124"/>
      <c r="E75" s="124"/>
      <c r="F75" s="124"/>
      <c r="G75" s="124"/>
      <c r="H75" s="124"/>
      <c r="I75" s="124"/>
      <c r="J75" s="124"/>
      <c r="K75" s="124"/>
    </row>
    <row r="76">
      <c r="A76" s="232"/>
      <c r="B76" s="232"/>
      <c r="C76" s="232"/>
      <c r="D76" s="232"/>
      <c r="E76" s="232"/>
      <c r="F76" s="540"/>
      <c r="G76" s="232"/>
      <c r="H76" s="232"/>
      <c r="I76" s="232"/>
      <c r="J76" s="232"/>
      <c r="K76" s="156"/>
    </row>
    <row r="77">
      <c r="A77" s="232" t="str">
        <v>ĐẠI DIỆN CHỦ ĐẦU TƯ</v>
      </c>
      <c r="B77" s="232"/>
      <c r="C77" s="232"/>
      <c r="D77" s="232"/>
      <c r="E77" s="232"/>
      <c r="F77" s="540"/>
      <c r="G77" s="232" t="str">
        <v>ĐẠI DIỆN ĐƠN VỊ THI CÔNG</v>
      </c>
      <c r="H77" s="232"/>
      <c r="I77" s="232"/>
      <c r="J77" s="232"/>
      <c r="K77" s="156"/>
    </row>
    <row r="78"/>
    <row r="79"/>
    <row r="80"/>
    <row r="81"/>
    <row r="82"/>
    <row r="83"/>
    <row r="84"/>
    <row r="85"/>
    <row r="86"/>
    <row r="87"/>
    <row r="88"/>
    <row r="89"/>
    <row r="90"/>
    <row r="91"/>
    <row r="92"/>
    <row r="93"/>
    <row r="94"/>
    <row r="95"/>
    <row r="96"/>
    <row r="97"/>
    <row r="98"/>
    <row r="99"/>
    <row r="100"/>
    <row r="101"/>
    <row r="102"/>
    <row r="103"/>
    <row r="104"/>
    <row r="105"/>
    <row r="106"/>
    <row r="107"/>
    <row r="108"/>
    <row r="109"/>
    <row r="110"/>
    <row r="111"/>
    <row r="112"/>
    <row r="113"/>
    <row r="114"/>
    <row r="115"/>
    <row r="116"/>
    <row r="117"/>
    <row r="118"/>
    <row r="119">
      <c r="M119" s="241">
        <v>9</v>
      </c>
      <c r="N119" s="504" t="str">
        <v>Chậu rửa bát chống xước phong cách Nhật TARI 9051SR full set</v>
      </c>
      <c r="O119" s="504"/>
      <c r="P119" s="442"/>
      <c r="Q119" s="442"/>
      <c r="R119" s="504" t="str">
        <v>Mã sản phẩm: Tari 9051SR
Kích thước (mm): 900*515*220
Kích thước hố (mm): 860*408
Cắt đá lắp dương (mm): 870*485
Cắt đá lắp âm (mm): 860*475
Độ dày (mm): 1.2
Chất liệu: SS304
Bề mặt: tạo hạt Linen siêu nhỏ (chống xước)
Full set kèm Siphon, giá úp bát inox, thớt nhựa, rổ phụ.</v>
      </c>
      <c r="S119" s="503" t="str" xml:space="preserve">
        <v>Bộ </v>
      </c>
      <c r="T119" s="362">
        <v>1</v>
      </c>
      <c r="U119" s="503">
        <v>7800000</v>
      </c>
    </row>
    <row r="120">
      <c r="M120" s="241">
        <v>10</v>
      </c>
      <c r="N120" s="504" t="str">
        <v>Vòi rửa bát dây rút Artan Chrome</v>
      </c>
      <c r="O120" s="9"/>
      <c r="P120" s="9"/>
      <c r="Q120" s="241"/>
      <c r="R120" s="504" t="str">
        <v>Mã sản phẩm: Artan Chrome
 – Hình dáng: Vòi thiết kế bo tròn, đầu vòi ngang.
 – Chức năng: Nóng lạnh + Rút dây + 2 chức năng Sprayer (Phun mưa, tạo bọt khí) + Xoay 360 độ
 – Chiều cao thân vòi (mm): 305
 – Chiều cao từ mặt chậu đến đầu vòi (mm): 267
 – Nguyên vật liệu: Hợp kim đồng 61% tiêu chuẩn Châu Âu CW617N
 – Bề mặt: PVD Chrome 5 lớp
 – Lõi trộn nóng lạnh: SEDAL Tây Ban Nha
 – Dây cấp: NEOPERL Thụy Sỹ
 Bảo hành chính hãng 5 (năm)</v>
      </c>
      <c r="S120" s="241"/>
      <c r="T120" s="362"/>
      <c r="U120" s="369"/>
    </row>
  </sheetData>
  <mergeCells>
    <mergeCell ref="G77:J77"/>
    <mergeCell ref="A77:C77"/>
    <mergeCell ref="B75:K75"/>
    <mergeCell ref="B74:F74"/>
    <mergeCell ref="B73:H73"/>
    <mergeCell ref="B72:K72"/>
    <mergeCell ref="A1:J1"/>
    <mergeCell ref="G3:J3"/>
    <mergeCell ref="E4:F4"/>
    <mergeCell ref="G4:J4"/>
    <mergeCell ref="A5:J5"/>
    <mergeCell ref="A8:H8"/>
    <mergeCell ref="B9:E9"/>
    <mergeCell ref="B10:E10"/>
    <mergeCell ref="C11:C15"/>
    <mergeCell ref="B17:E17"/>
    <mergeCell ref="C18:C24"/>
    <mergeCell ref="B25:E25"/>
    <mergeCell ref="C26:C30"/>
    <mergeCell ref="B32:E32"/>
    <mergeCell ref="B33:E33"/>
    <mergeCell ref="C34:C36"/>
    <mergeCell ref="C37:C40"/>
    <mergeCell ref="B41:E41"/>
    <mergeCell ref="C42:C43"/>
    <mergeCell ref="B44:E44"/>
    <mergeCell ref="C45:C48"/>
    <mergeCell ref="C49:C51"/>
    <mergeCell ref="B52:E52"/>
    <mergeCell ref="B53:E53"/>
    <mergeCell ref="C54:C55"/>
    <mergeCell ref="B56:E56"/>
  </mergeCells>
  <drawing r:id="rId1"/>
</worksheet>
</file>

<file path=xl/worksheets/sheet25.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7"/>
    <col collapsed="false" customWidth="true" hidden="false" max="2" min="2" style="0" width="30"/>
    <col collapsed="false" customWidth="true" hidden="false" max="3" min="3" style="0" width="8"/>
    <col collapsed="false" customWidth="true" hidden="false" max="4" min="4" style="0" width="13"/>
    <col collapsed="false" customWidth="true" hidden="false" max="5" min="5" style="0" width="14"/>
    <col collapsed="false" customWidth="true" hidden="false" max="7" min="7" style="0" width="36"/>
  </cols>
  <sheetData>
    <row r="1">
      <c r="A1" s="69" t="str">
        <v>VẬT LIỆU NHÀ CHÚ LƯƠNG - LKS</v>
      </c>
      <c r="B1" s="69"/>
      <c r="C1" s="69"/>
      <c r="D1" s="69"/>
      <c r="E1" s="69"/>
    </row>
    <row r="2">
      <c r="A2" s="69" t="str">
        <v>STT</v>
      </c>
      <c r="B2" s="69" t="str" xml:space="preserve">
        <v>Vật liệu </v>
      </c>
      <c r="C2" s="69" t="str">
        <v>Đơn vị</v>
      </c>
      <c r="D2" s="72" t="str">
        <v>Số lượng</v>
      </c>
      <c r="E2" s="569" t="str">
        <v>Thời gian dự kiến lắp đặt</v>
      </c>
    </row>
    <row r="3">
      <c r="A3" s="55">
        <v>1</v>
      </c>
      <c r="B3" s="567" t="str">
        <v>Bóng đèn sportlight 4000</v>
      </c>
      <c r="C3" s="55" t="str">
        <v>cái</v>
      </c>
      <c r="D3" s="564">
        <f>+22+1+19+3+7+4</f>
      </c>
      <c r="E3" s="566"/>
      <c r="F3" s="565"/>
      <c r="G3" s="565"/>
      <c r="H3" s="565"/>
      <c r="I3" s="565"/>
      <c r="J3" s="565"/>
      <c r="K3" s="565"/>
      <c r="L3" s="565"/>
      <c r="M3" s="565"/>
      <c r="N3" s="565"/>
      <c r="O3" s="565"/>
      <c r="P3" s="565"/>
      <c r="Q3" s="565"/>
      <c r="R3" s="565"/>
      <c r="S3" s="565"/>
      <c r="T3" s="565"/>
      <c r="U3" s="565"/>
    </row>
    <row r="4">
      <c r="A4" s="55">
        <v>2</v>
      </c>
      <c r="B4" s="567" t="str">
        <v>Bóng đèn sportlight 3000</v>
      </c>
      <c r="C4" s="55" t="str">
        <v>cái</v>
      </c>
      <c r="D4" s="564">
        <f>+8+9+6+5+2</f>
      </c>
      <c r="E4" s="566"/>
      <c r="F4" s="565"/>
      <c r="G4" s="565"/>
      <c r="H4" s="565"/>
      <c r="I4" s="565"/>
      <c r="J4" s="565"/>
      <c r="K4" s="565"/>
      <c r="L4" s="565"/>
      <c r="M4" s="565"/>
      <c r="N4" s="565"/>
      <c r="O4" s="565"/>
      <c r="P4" s="565"/>
      <c r="Q4" s="565"/>
      <c r="R4" s="565"/>
      <c r="S4" s="565"/>
      <c r="T4" s="565"/>
      <c r="U4" s="565"/>
    </row>
    <row customHeight="true" ht="22" r="5">
      <c r="A5" s="55">
        <v>3</v>
      </c>
      <c r="B5" s="567" t="str">
        <v>Bóng đèn D35</v>
      </c>
      <c r="C5" s="55" t="str">
        <v>cái</v>
      </c>
      <c r="D5" s="564">
        <f>+3</f>
      </c>
      <c r="E5" s="566"/>
      <c r="F5" s="565"/>
      <c r="G5" s="565"/>
      <c r="H5" s="565"/>
      <c r="I5" s="565"/>
      <c r="J5" s="565"/>
      <c r="K5" s="565"/>
      <c r="L5" s="565"/>
      <c r="M5" s="565"/>
      <c r="N5" s="565"/>
      <c r="O5" s="565"/>
      <c r="P5" s="565"/>
      <c r="Q5" s="565"/>
      <c r="R5" s="565"/>
      <c r="S5" s="565"/>
      <c r="T5" s="565"/>
      <c r="U5" s="565"/>
    </row>
    <row customHeight="true" ht="22" r="6">
      <c r="A6" s="55">
        <v>4</v>
      </c>
      <c r="B6" s="567" t="str">
        <v>Led trần thạch cao</v>
      </c>
      <c r="C6" s="55" t="str">
        <v>md</v>
      </c>
      <c r="D6" s="564">
        <f>+5+5+5+3+3+3.8+3.8+3-1.6</f>
      </c>
      <c r="E6" s="566"/>
      <c r="F6" s="565"/>
      <c r="G6" s="565"/>
      <c r="H6" s="565"/>
      <c r="I6" s="565"/>
      <c r="J6" s="565"/>
      <c r="K6" s="565"/>
      <c r="L6" s="565"/>
      <c r="M6" s="565"/>
      <c r="N6" s="565"/>
      <c r="O6" s="565"/>
      <c r="P6" s="565"/>
      <c r="Q6" s="565"/>
      <c r="R6" s="565"/>
      <c r="S6" s="565"/>
      <c r="T6" s="565"/>
      <c r="U6" s="565"/>
    </row>
    <row customHeight="true" ht="22" r="7">
      <c r="A7" s="55">
        <v>5</v>
      </c>
      <c r="B7" s="567" t="str">
        <v>Công tắc 03 02 chiều</v>
      </c>
      <c r="C7" s="55" t="str">
        <v>cái</v>
      </c>
      <c r="D7" s="564">
        <f>+2+2+2+2</f>
      </c>
      <c r="E7" s="566"/>
      <c r="F7" s="565"/>
      <c r="G7" s="565"/>
      <c r="H7" s="565"/>
      <c r="I7" s="565"/>
      <c r="J7" s="565"/>
      <c r="K7" s="565"/>
      <c r="L7" s="565"/>
      <c r="M7" s="565"/>
      <c r="N7" s="565"/>
      <c r="O7" s="565"/>
      <c r="P7" s="565"/>
      <c r="Q7" s="565"/>
      <c r="R7" s="565"/>
      <c r="S7" s="565"/>
      <c r="T7" s="565"/>
      <c r="U7" s="565"/>
    </row>
    <row customHeight="true" ht="22" r="8">
      <c r="A8" s="55">
        <v>6</v>
      </c>
      <c r="B8" s="567" t="str">
        <v>Công tắc đơn 02 chiều</v>
      </c>
      <c r="C8" s="55" t="str">
        <v>cái</v>
      </c>
      <c r="D8" s="564">
        <v>4</v>
      </c>
      <c r="E8" s="566"/>
      <c r="F8" s="565"/>
      <c r="G8" s="565"/>
      <c r="H8" s="565"/>
      <c r="I8" s="565"/>
      <c r="J8" s="565"/>
      <c r="K8" s="565"/>
      <c r="L8" s="565"/>
      <c r="M8" s="565"/>
      <c r="N8" s="565"/>
      <c r="O8" s="565"/>
      <c r="P8" s="565"/>
      <c r="Q8" s="565"/>
      <c r="R8" s="565"/>
      <c r="S8" s="565"/>
      <c r="T8" s="565"/>
      <c r="U8" s="565"/>
    </row>
    <row customHeight="true" ht="22" r="9">
      <c r="A9" s="55">
        <v>7</v>
      </c>
      <c r="B9" s="567" t="str">
        <v>Công tắc đôi 01 chiều</v>
      </c>
      <c r="C9" s="55" t="str">
        <v>cái</v>
      </c>
      <c r="D9" s="564">
        <f>+1+1</f>
      </c>
      <c r="E9" s="566"/>
      <c r="F9" s="565"/>
      <c r="G9" s="565"/>
      <c r="H9" s="565"/>
      <c r="I9" s="565"/>
      <c r="J9" s="565"/>
      <c r="K9" s="565"/>
      <c r="L9" s="565"/>
      <c r="M9" s="565"/>
      <c r="N9" s="565"/>
      <c r="O9" s="565"/>
      <c r="P9" s="565"/>
      <c r="Q9" s="565"/>
      <c r="R9" s="565"/>
      <c r="S9" s="565"/>
      <c r="T9" s="565"/>
      <c r="U9" s="565"/>
    </row>
    <row customHeight="true" ht="22" r="10">
      <c r="A10" s="55">
        <v>8</v>
      </c>
      <c r="B10" s="567" t="str">
        <v>Công tắc đơn 01 chiều</v>
      </c>
      <c r="C10" s="55" t="str">
        <v>cái</v>
      </c>
      <c r="D10" s="564">
        <f>+2+1+1+1+1+1+1</f>
      </c>
      <c r="E10" s="566"/>
      <c r="F10" s="565"/>
      <c r="G10" s="565"/>
      <c r="H10" s="565"/>
      <c r="I10" s="565"/>
      <c r="J10" s="565"/>
      <c r="K10" s="565"/>
      <c r="L10" s="565"/>
      <c r="M10" s="565"/>
      <c r="N10" s="565"/>
      <c r="O10" s="565"/>
      <c r="P10" s="565"/>
      <c r="Q10" s="565"/>
      <c r="R10" s="565"/>
      <c r="S10" s="565"/>
      <c r="T10" s="565"/>
      <c r="U10" s="565"/>
    </row>
    <row customHeight="true" ht="22" r="11">
      <c r="A11" s="55">
        <v>9</v>
      </c>
      <c r="B11" s="567" t="str">
        <v>ATTOMAT MCB 3P 50a - 15KA</v>
      </c>
      <c r="C11" s="55" t="str">
        <v>cái</v>
      </c>
      <c r="D11" s="564">
        <v>1</v>
      </c>
      <c r="E11" s="566"/>
      <c r="F11" s="565"/>
      <c r="G11" s="565"/>
      <c r="H11" s="565"/>
      <c r="I11" s="565"/>
      <c r="J11" s="565"/>
      <c r="K11" s="565"/>
      <c r="L11" s="565"/>
      <c r="M11" s="565"/>
      <c r="N11" s="565"/>
      <c r="O11" s="565"/>
      <c r="P11" s="565"/>
      <c r="Q11" s="565"/>
      <c r="R11" s="565"/>
      <c r="S11" s="565"/>
      <c r="T11" s="565"/>
      <c r="U11" s="565"/>
    </row>
    <row customHeight="true" ht="22" r="12">
      <c r="A12" s="55">
        <v>10</v>
      </c>
      <c r="B12" s="567" t="str">
        <v>ATTOMAT MCB 3P 32a - 10KA</v>
      </c>
      <c r="C12" s="55" t="str">
        <v>cái</v>
      </c>
      <c r="D12" s="564">
        <v>1</v>
      </c>
      <c r="E12" s="566"/>
      <c r="F12" s="565"/>
      <c r="G12" s="565"/>
      <c r="H12" s="565"/>
      <c r="I12" s="565"/>
      <c r="J12" s="565"/>
      <c r="K12" s="565"/>
      <c r="L12" s="565"/>
      <c r="M12" s="565"/>
      <c r="N12" s="565"/>
      <c r="O12" s="565"/>
      <c r="P12" s="565"/>
      <c r="Q12" s="565"/>
      <c r="R12" s="565"/>
      <c r="S12" s="565"/>
      <c r="T12" s="565"/>
      <c r="U12" s="565"/>
    </row>
    <row customHeight="true" ht="22" r="13">
      <c r="A13" s="55">
        <v>11</v>
      </c>
      <c r="B13" s="567" t="str">
        <v>ATTOMAT MCB 2P 40a - 10KA</v>
      </c>
      <c r="C13" s="55" t="str">
        <v>cái</v>
      </c>
      <c r="D13" s="564">
        <f>+2+1+1</f>
      </c>
      <c r="E13" s="566"/>
      <c r="F13" s="565"/>
      <c r="G13" s="565"/>
      <c r="H13" s="565"/>
      <c r="I13" s="565"/>
      <c r="J13" s="565"/>
      <c r="K13" s="565"/>
      <c r="L13" s="565"/>
      <c r="M13" s="565"/>
      <c r="N13" s="565"/>
      <c r="O13" s="565"/>
      <c r="P13" s="565"/>
      <c r="Q13" s="565"/>
      <c r="R13" s="565"/>
      <c r="S13" s="565"/>
      <c r="T13" s="565"/>
      <c r="U13" s="565"/>
    </row>
    <row customHeight="true" ht="22" r="14">
      <c r="A14" s="55">
        <v>12</v>
      </c>
      <c r="B14" s="567" t="str">
        <v>ATTOMAT MCB 2P 25a - 10KA</v>
      </c>
      <c r="C14" s="55" t="str">
        <v>cái</v>
      </c>
      <c r="D14" s="564">
        <f>+1+1</f>
      </c>
      <c r="E14" s="566"/>
      <c r="F14" s="565"/>
      <c r="G14" s="565"/>
      <c r="H14" s="565"/>
      <c r="I14" s="565"/>
      <c r="J14" s="565"/>
      <c r="K14" s="565"/>
      <c r="L14" s="565"/>
      <c r="M14" s="565"/>
      <c r="N14" s="565"/>
      <c r="O14" s="565"/>
      <c r="P14" s="565"/>
      <c r="Q14" s="565"/>
      <c r="R14" s="565"/>
      <c r="S14" s="565"/>
      <c r="T14" s="565"/>
      <c r="U14" s="565"/>
    </row>
    <row customHeight="true" ht="22" r="15">
      <c r="A15" s="55">
        <v>13</v>
      </c>
      <c r="B15" s="567" t="str">
        <v>ATTOMAT MCB 1p 32a- 6KA</v>
      </c>
      <c r="C15" s="55" t="str">
        <v>cái</v>
      </c>
      <c r="D15" s="564">
        <f>+1</f>
      </c>
      <c r="E15" s="566"/>
      <c r="F15" s="565"/>
      <c r="G15" s="565"/>
      <c r="H15" s="565"/>
      <c r="I15" s="565"/>
      <c r="J15" s="565"/>
      <c r="K15" s="565"/>
      <c r="L15" s="565"/>
      <c r="M15" s="565"/>
      <c r="N15" s="565"/>
      <c r="O15" s="565"/>
      <c r="P15" s="565"/>
      <c r="Q15" s="565"/>
      <c r="R15" s="565"/>
      <c r="S15" s="565"/>
      <c r="T15" s="565"/>
      <c r="U15" s="565"/>
    </row>
    <row customHeight="true" ht="22" r="16">
      <c r="A16" s="55">
        <v>14</v>
      </c>
      <c r="B16" s="567" t="str">
        <v>ATTOMAT MCB 1p 20a- 6KA</v>
      </c>
      <c r="C16" s="55" t="str">
        <v>cái</v>
      </c>
      <c r="D16" s="564">
        <f>+1+4+5+2</f>
      </c>
      <c r="E16" s="566"/>
      <c r="F16" s="565"/>
      <c r="G16" s="565"/>
      <c r="H16" s="565"/>
      <c r="I16" s="565"/>
      <c r="J16" s="565"/>
      <c r="K16" s="565"/>
      <c r="L16" s="565"/>
      <c r="M16" s="565"/>
      <c r="N16" s="565"/>
      <c r="O16" s="565"/>
      <c r="P16" s="565"/>
      <c r="Q16" s="565"/>
      <c r="R16" s="565"/>
      <c r="S16" s="565"/>
      <c r="T16" s="565"/>
      <c r="U16" s="565"/>
    </row>
    <row customHeight="true" ht="22" r="17">
      <c r="A17" s="55">
        <v>15</v>
      </c>
      <c r="B17" s="567" t="str">
        <v>ATTOMAT MCB 1p 10a- 6KA</v>
      </c>
      <c r="C17" s="55" t="str">
        <v>cái</v>
      </c>
      <c r="D17" s="564">
        <f>+1+1+1+1</f>
      </c>
      <c r="E17" s="566"/>
      <c r="F17" s="565"/>
      <c r="G17" s="565"/>
      <c r="H17" s="565"/>
      <c r="I17" s="565"/>
      <c r="J17" s="565"/>
      <c r="K17" s="565"/>
      <c r="L17" s="565"/>
      <c r="M17" s="565"/>
      <c r="N17" s="565"/>
      <c r="O17" s="565"/>
      <c r="P17" s="565"/>
      <c r="Q17" s="565"/>
      <c r="R17" s="565"/>
      <c r="S17" s="565"/>
      <c r="T17" s="565"/>
      <c r="U17" s="565"/>
    </row>
    <row customHeight="true" ht="22" r="18">
      <c r="A18" s="55">
        <v>16</v>
      </c>
      <c r="B18" s="567" t="str">
        <v>ATTOMAT MCB 1p +N 20A 30MA</v>
      </c>
      <c r="C18" s="55" t="str">
        <v>cái</v>
      </c>
      <c r="D18" s="564">
        <f>+1+1+1</f>
      </c>
      <c r="E18" s="566"/>
      <c r="F18" s="565"/>
      <c r="G18" s="565"/>
      <c r="H18" s="565"/>
      <c r="I18" s="565"/>
      <c r="J18" s="565"/>
      <c r="K18" s="565"/>
      <c r="L18" s="565"/>
      <c r="M18" s="565"/>
      <c r="N18" s="565"/>
      <c r="O18" s="565"/>
      <c r="P18" s="565"/>
      <c r="Q18" s="565"/>
      <c r="R18" s="565"/>
      <c r="S18" s="565"/>
      <c r="T18" s="565"/>
      <c r="U18" s="565"/>
    </row>
    <row customHeight="true" ht="22" r="19">
      <c r="A19" s="3">
        <v>17</v>
      </c>
      <c r="B19" s="16" t="str">
        <v>Keo 02 thành phần</v>
      </c>
      <c r="C19" s="3" t="str">
        <v>cái</v>
      </c>
      <c r="D19" s="283" t="str">
        <v>lọ</v>
      </c>
      <c r="E19" s="14"/>
    </row>
    <row r="20">
      <c r="A20" s="3">
        <v>17</v>
      </c>
      <c r="B20" s="16" t="str">
        <v>At 20 -nóng lạnh</v>
      </c>
      <c r="C20" s="3" t="str">
        <v>cái</v>
      </c>
      <c r="D20" s="17">
        <f>+3</f>
      </c>
      <c r="E20" s="14"/>
    </row>
    <row r="21">
      <c r="A21" s="55">
        <v>18</v>
      </c>
      <c r="B21" s="567" t="str">
        <v>Vách kính phòng tắm</v>
      </c>
      <c r="C21" s="55" t="str">
        <v>cái</v>
      </c>
      <c r="D21" s="564">
        <v>3</v>
      </c>
      <c r="E21" s="566"/>
      <c r="F21" s="565"/>
      <c r="G21" s="565"/>
      <c r="H21" s="565"/>
      <c r="I21" s="565"/>
      <c r="J21" s="565"/>
      <c r="K21" s="565"/>
      <c r="L21" s="565"/>
      <c r="M21" s="565"/>
      <c r="N21" s="565"/>
      <c r="O21" s="565"/>
      <c r="P21" s="565"/>
      <c r="Q21" s="565"/>
      <c r="R21" s="565"/>
      <c r="S21" s="565"/>
      <c r="T21" s="565"/>
      <c r="U21" s="565"/>
    </row>
    <row r="22">
      <c r="A22" s="55">
        <v>19</v>
      </c>
      <c r="B22" s="567" t="str">
        <v>Cửa nhựa ABS</v>
      </c>
      <c r="C22" s="55" t="str">
        <v>cái</v>
      </c>
      <c r="D22" s="564">
        <v>3</v>
      </c>
      <c r="E22" s="566"/>
      <c r="F22" s="565"/>
      <c r="G22" s="565"/>
      <c r="H22" s="565"/>
      <c r="I22" s="565"/>
      <c r="J22" s="565"/>
      <c r="K22" s="565"/>
      <c r="L22" s="565"/>
      <c r="M22" s="565"/>
      <c r="N22" s="565"/>
      <c r="O22" s="565"/>
      <c r="P22" s="565"/>
      <c r="Q22" s="565"/>
      <c r="R22" s="565"/>
      <c r="S22" s="565"/>
      <c r="T22" s="565"/>
      <c r="U22" s="565"/>
    </row>
    <row customHeight="true" ht="19" r="23">
      <c r="A23" s="3">
        <v>20</v>
      </c>
      <c r="B23" s="16" t="str">
        <v>Cửa thông phòng</v>
      </c>
      <c r="C23" s="3" t="str">
        <v>cái</v>
      </c>
      <c r="D23" s="17">
        <v>5</v>
      </c>
      <c r="E23" s="14"/>
    </row>
    <row r="24">
      <c r="A24" s="55">
        <v>21</v>
      </c>
      <c r="B24" s="567" t="str">
        <v>Mặt bậc cầu thang</v>
      </c>
      <c r="C24" s="55" t="str">
        <v>cái</v>
      </c>
      <c r="D24" s="564"/>
      <c r="E24" s="566"/>
      <c r="F24" s="565"/>
      <c r="G24" s="565"/>
      <c r="H24" s="565"/>
      <c r="I24" s="565"/>
      <c r="J24" s="565"/>
      <c r="K24" s="565"/>
      <c r="L24" s="565"/>
      <c r="M24" s="565"/>
      <c r="N24" s="565"/>
      <c r="O24" s="565"/>
      <c r="P24" s="565"/>
      <c r="Q24" s="565"/>
      <c r="R24" s="565"/>
      <c r="S24" s="565"/>
      <c r="T24" s="565"/>
      <c r="U24" s="565"/>
    </row>
    <row customHeight="true" ht="22" r="25">
      <c r="A25" s="3">
        <v>22</v>
      </c>
      <c r="B25" s="16" t="str">
        <v>Sàn gỗ</v>
      </c>
      <c r="C25" s="3" t="str">
        <v>m2</v>
      </c>
      <c r="D25" s="17">
        <v>125</v>
      </c>
      <c r="E25" s="14"/>
    </row>
    <row customHeight="true" ht="22" r="26">
      <c r="A26" s="3">
        <v>23</v>
      </c>
      <c r="B26" s="16" t="str">
        <v>Len chân</v>
      </c>
      <c r="C26" s="3" t="str">
        <v>md</v>
      </c>
      <c r="D26" s="17">
        <v>70</v>
      </c>
      <c r="E26" s="14"/>
    </row>
    <row r="27">
      <c r="A27" s="3">
        <v>24</v>
      </c>
      <c r="B27" s="16" t="str">
        <v>Sản xuất cửa nhôm -kính</v>
      </c>
      <c r="C27" s="3" t="str">
        <v>cái</v>
      </c>
      <c r="D27" s="17"/>
      <c r="E27" s="14"/>
    </row>
    <row r="28">
      <c r="A28" s="3">
        <v>25</v>
      </c>
      <c r="B28" s="16" t="str">
        <v>Bồn cầu</v>
      </c>
      <c r="C28" s="3" t="str">
        <v>cái</v>
      </c>
      <c r="D28" s="17"/>
      <c r="E28" s="14"/>
    </row>
    <row r="29">
      <c r="A29" s="3">
        <v>26</v>
      </c>
      <c r="B29" s="16" t="str">
        <v>Lavabo</v>
      </c>
      <c r="C29" s="3" t="str">
        <v>cái</v>
      </c>
      <c r="D29" s="17"/>
      <c r="E29" s="14"/>
    </row>
    <row r="30">
      <c r="A30" s="3">
        <v>27</v>
      </c>
      <c r="B30" s="16" t="str">
        <v>Cây sen tắm</v>
      </c>
      <c r="C30" s="3" t="str">
        <v>cái</v>
      </c>
      <c r="D30" s="17"/>
      <c r="E30" s="14"/>
    </row>
    <row r="31">
      <c r="A31" s="55">
        <v>28</v>
      </c>
      <c r="B31" s="567" t="str">
        <v>Hộc đựng đồ vệ sinh</v>
      </c>
      <c r="C31" s="55" t="str">
        <v>cái</v>
      </c>
      <c r="D31" s="564">
        <v>3</v>
      </c>
      <c r="E31" s="566"/>
      <c r="F31" s="565"/>
      <c r="G31" s="565"/>
      <c r="H31" s="565"/>
      <c r="I31" s="565"/>
      <c r="J31" s="565"/>
      <c r="K31" s="565"/>
      <c r="L31" s="565"/>
      <c r="M31" s="565"/>
      <c r="N31" s="565"/>
      <c r="O31" s="565"/>
      <c r="P31" s="565"/>
      <c r="Q31" s="565"/>
      <c r="R31" s="565"/>
      <c r="S31" s="565"/>
      <c r="T31" s="565"/>
      <c r="U31" s="565"/>
    </row>
    <row r="32">
      <c r="A32" s="3">
        <v>29</v>
      </c>
      <c r="B32" s="16" t="str">
        <v>Rèm vải</v>
      </c>
      <c r="C32" s="3" t="str">
        <v>cái</v>
      </c>
      <c r="D32" s="17"/>
      <c r="E32" s="14"/>
    </row>
    <row r="33">
      <c r="A33" s="3">
        <v>30</v>
      </c>
      <c r="B33" s="8" t="str">
        <v>Rèm cầu vồng</v>
      </c>
      <c r="C33" s="3" t="str">
        <v>cái</v>
      </c>
      <c r="D33" s="496"/>
      <c r="E33" s="14"/>
    </row>
    <row r="34">
      <c r="A34" s="3">
        <v>31</v>
      </c>
      <c r="B34" s="8" t="str">
        <v>Điều hòa Panasonic 2 Chiều Inverter Lạnh 18.000BTU - Sưởi 25.600BTU/2.5HP CS-YZ24BKH-8</v>
      </c>
      <c r="C34" s="3" t="str">
        <v>cái</v>
      </c>
      <c r="D34" s="496">
        <v>1</v>
      </c>
      <c r="E34" s="14"/>
    </row>
    <row r="35">
      <c r="A35" s="3">
        <v>32</v>
      </c>
      <c r="B35" s="8" t="str">
        <v>Điều hòa Panasonic 2 chiều Inverter 2HP-18.000BTU CS-YZ18AKH-8</v>
      </c>
      <c r="C35" s="3" t="str">
        <v>cái</v>
      </c>
      <c r="D35" s="496">
        <v>1</v>
      </c>
      <c r="E35" s="14"/>
    </row>
    <row r="36">
      <c r="A36" s="3">
        <v>33</v>
      </c>
      <c r="B36" s="8" t="str">
        <v>Điều hòa Panasonic 2 chiều Inverter 1.5HP-12000BTU CS-YZ12AKH-8</v>
      </c>
      <c r="C36" s="3" t="str">
        <v>cái</v>
      </c>
      <c r="D36" s="496">
        <v>2</v>
      </c>
      <c r="E36" s="14"/>
    </row>
    <row r="37">
      <c r="A37" s="12"/>
    </row>
    <row r="38">
      <c r="A38" s="12"/>
    </row>
    <row r="39">
      <c r="A39" s="12"/>
    </row>
    <row r="40">
      <c r="A40" s="12"/>
    </row>
    <row r="41">
      <c r="A41" s="12"/>
    </row>
    <row r="42">
      <c r="A42" s="12"/>
    </row>
    <row r="43">
      <c r="A43" s="12"/>
    </row>
    <row r="44">
      <c r="A44" s="69" t="str">
        <v>VẬT LIỆU NHÀ CHÚ LƯƠNG - LKS</v>
      </c>
      <c r="B44" s="69"/>
      <c r="C44" s="69"/>
      <c r="D44" s="69"/>
      <c r="E44" s="69"/>
    </row>
    <row r="45">
      <c r="A45" s="69" t="str">
        <v>STT</v>
      </c>
      <c r="B45" s="69" t="str" xml:space="preserve">
        <v>Vật liệu </v>
      </c>
      <c r="C45" s="69" t="str">
        <v>Đơn vị</v>
      </c>
      <c r="D45" s="72" t="str">
        <v>Số lượng</v>
      </c>
      <c r="E45" s="569" t="str">
        <v>Thời gian dự kiến lắp đặt</v>
      </c>
    </row>
    <row r="46">
      <c r="A46" s="3">
        <v>1</v>
      </c>
      <c r="B46" s="16" t="str">
        <v>14 YC</v>
      </c>
      <c r="C46" s="3" t="str">
        <v>m2</v>
      </c>
      <c r="D46" s="17">
        <f>+65+3+17</f>
      </c>
      <c r="E46" s="14"/>
      <c r="F46" s="1" t="str">
        <v>Đã đặt</v>
      </c>
    </row>
    <row r="47">
      <c r="A47" s="3">
        <v>2</v>
      </c>
      <c r="B47" s="16" t="str">
        <v>02 YC</v>
      </c>
      <c r="C47" s="3" t="str">
        <v>m2</v>
      </c>
      <c r="D47" s="17">
        <f>+75+20+12</f>
      </c>
      <c r="E47" s="14"/>
      <c r="F47" s="1" t="str">
        <v>Đã đặt</v>
      </c>
    </row>
    <row r="48">
      <c r="A48" s="12"/>
    </row>
    <row r="49">
      <c r="A49" s="12"/>
    </row>
    <row r="50">
      <c r="A50" s="12"/>
    </row>
    <row r="51">
      <c r="A51" s="12"/>
    </row>
    <row r="52">
      <c r="A52" s="12"/>
    </row>
    <row r="53">
      <c r="A53" s="69" t="str">
        <v>CỬA PHÒNG VỆ SINH - LKS</v>
      </c>
      <c r="B53" s="69"/>
      <c r="C53" s="69"/>
      <c r="D53" s="84"/>
      <c r="E53" s="84"/>
      <c r="F53" s="84"/>
      <c r="G53" s="84"/>
    </row>
    <row customHeight="true" ht="22" r="54">
      <c r="A54" s="69" t="str">
        <v>STT</v>
      </c>
      <c r="B54" s="69" t="str" xml:space="preserve">
        <v>Vật liệu </v>
      </c>
      <c r="C54" s="570" t="str">
        <v>Đơn vị</v>
      </c>
      <c r="D54" s="72" t="str">
        <v>Đơn vị</v>
      </c>
      <c r="E54" s="72"/>
      <c r="F54" s="72"/>
      <c r="G54" s="69" t="str">
        <v>Hình ảnh</v>
      </c>
    </row>
    <row r="55">
      <c r="A55" s="69"/>
      <c r="B55" s="69"/>
      <c r="C55" s="570"/>
      <c r="D55" s="72" t="str">
        <v>Rộng</v>
      </c>
      <c r="E55" s="72" t="str">
        <v>cao</v>
      </c>
      <c r="F55" s="72" t="str">
        <v>dày</v>
      </c>
      <c r="G55" s="69"/>
    </row>
    <row customHeight="true" ht="160" r="56">
      <c r="A56" s="3">
        <v>1</v>
      </c>
      <c r="B56" s="16" t="str">
        <v>Cửa vệ sinh tầng 2</v>
      </c>
      <c r="C56" s="6" t="str">
        <v>m</v>
      </c>
      <c r="D56" s="3">
        <v>820</v>
      </c>
      <c r="E56" s="3">
        <v>2200</v>
      </c>
      <c r="F56" s="16">
        <v>140</v>
      </c>
      <c r="G56" s="568"/>
    </row>
    <row customHeight="true" ht="160" r="57">
      <c r="A57" s="3">
        <v>2</v>
      </c>
      <c r="B57" s="16" t="str">
        <v>Cửa vệ sinh 1- tầng 3</v>
      </c>
      <c r="C57" s="6" t="str">
        <v>m</v>
      </c>
      <c r="D57" s="3">
        <v>810</v>
      </c>
      <c r="E57" s="3">
        <v>2200</v>
      </c>
      <c r="F57" s="16">
        <v>147</v>
      </c>
      <c r="G57" s="568"/>
    </row>
    <row customHeight="true" ht="160" r="58">
      <c r="A58" s="3">
        <v>3</v>
      </c>
      <c r="B58" s="16" t="str">
        <v>Cửa vệ sinh 2- tầng 3</v>
      </c>
      <c r="C58" s="6" t="str">
        <v>m</v>
      </c>
      <c r="D58" s="3">
        <v>820</v>
      </c>
      <c r="E58" s="3">
        <v>2205</v>
      </c>
      <c r="F58" s="16">
        <v>145</v>
      </c>
      <c r="G58" s="568"/>
    </row>
    <row r="59">
      <c r="A59" s="69" t="str">
        <v>CỬA THÔNG PHÒNG - LKS</v>
      </c>
      <c r="B59" s="69"/>
      <c r="C59" s="69"/>
      <c r="D59" s="69"/>
      <c r="E59" s="69"/>
      <c r="F59" s="69"/>
      <c r="G59" s="69"/>
    </row>
    <row r="60">
      <c r="A60" s="69" t="str">
        <v>STT</v>
      </c>
      <c r="B60" s="69" t="str" xml:space="preserve">
        <v>Vật liệu </v>
      </c>
      <c r="C60" s="570" t="str">
        <v>Đơn vị</v>
      </c>
      <c r="D60" s="72" t="str">
        <v>Đơn vị</v>
      </c>
      <c r="E60" s="72"/>
      <c r="F60" s="72"/>
      <c r="G60" s="69" t="str">
        <v>Hình ảnh</v>
      </c>
    </row>
    <row r="61">
      <c r="A61" s="69"/>
      <c r="B61" s="69"/>
      <c r="C61" s="570"/>
      <c r="D61" s="72" t="str">
        <v>Rộng</v>
      </c>
      <c r="E61" s="72" t="str">
        <v>cao</v>
      </c>
      <c r="F61" s="72" t="str">
        <v>dày</v>
      </c>
      <c r="G61" s="69"/>
    </row>
    <row r="62">
      <c r="A62" s="3">
        <v>1</v>
      </c>
      <c r="B62" s="16" t="str">
        <v>Phòng ngủ con gái  - T2</v>
      </c>
      <c r="C62" s="6" t="str">
        <v>m</v>
      </c>
      <c r="D62" s="3">
        <v>905</v>
      </c>
      <c r="E62" s="3">
        <v>2200</v>
      </c>
      <c r="F62" s="16">
        <v>135</v>
      </c>
      <c r="G62" s="568"/>
    </row>
    <row r="63">
      <c r="A63" s="3">
        <v>2</v>
      </c>
      <c r="B63" s="16" t="str">
        <v>Phòng ngủ master - T3</v>
      </c>
      <c r="C63" s="6" t="str">
        <v>m</v>
      </c>
      <c r="D63" s="3">
        <v>905</v>
      </c>
      <c r="E63" s="3">
        <v>2200</v>
      </c>
      <c r="F63" s="16">
        <v>135</v>
      </c>
      <c r="G63" s="568"/>
    </row>
    <row r="64">
      <c r="A64" s="3">
        <v>3</v>
      </c>
      <c r="B64" s="16" t="str">
        <v>Phòng ngủ con trai - T3</v>
      </c>
      <c r="C64" s="6" t="str">
        <v>m</v>
      </c>
      <c r="D64" s="3">
        <v>910</v>
      </c>
      <c r="E64" s="3">
        <v>2200</v>
      </c>
      <c r="F64" s="16">
        <v>143</v>
      </c>
      <c r="G64" s="568"/>
    </row>
    <row r="65">
      <c r="A65" s="3">
        <v>4</v>
      </c>
      <c r="B65" s="16" t="str">
        <v>Sân sau - T4</v>
      </c>
      <c r="C65" s="6" t="str">
        <v>m</v>
      </c>
      <c r="D65" s="3">
        <v>930</v>
      </c>
      <c r="E65" s="3">
        <v>2220</v>
      </c>
      <c r="F65" s="16">
        <v>136</v>
      </c>
      <c r="G65" s="568"/>
    </row>
    <row r="66">
      <c r="A66" s="3">
        <v>5</v>
      </c>
      <c r="B66" s="16" t="str">
        <v>P kho - T4</v>
      </c>
      <c r="C66" s="6" t="str">
        <v>m</v>
      </c>
      <c r="D66" s="3">
        <v>910</v>
      </c>
      <c r="E66" s="3">
        <v>2200</v>
      </c>
      <c r="F66" s="16">
        <v>130</v>
      </c>
      <c r="G66" s="568"/>
    </row>
    <row r="67">
      <c r="A67" s="3">
        <v>6</v>
      </c>
      <c r="B67" s="16" t="str">
        <v>P thờ - T4</v>
      </c>
      <c r="C67" s="6" t="str">
        <v>m</v>
      </c>
      <c r="D67" s="3">
        <v>907</v>
      </c>
      <c r="E67" s="3">
        <v>2200</v>
      </c>
      <c r="F67" s="16">
        <v>135</v>
      </c>
      <c r="G67" s="568"/>
    </row>
    <row r="68">
      <c r="A68" s="12"/>
    </row>
    <row r="69">
      <c r="A69" s="12"/>
    </row>
    <row r="70">
      <c r="A70" s="12"/>
    </row>
    <row r="71">
      <c r="A71" s="12"/>
    </row>
    <row r="72">
      <c r="A72" s="12"/>
    </row>
    <row r="73">
      <c r="A73" s="12"/>
    </row>
    <row r="74">
      <c r="A74" s="12"/>
    </row>
    <row r="75">
      <c r="A75" s="12"/>
    </row>
    <row r="76">
      <c r="A76" s="12"/>
    </row>
    <row r="77">
      <c r="A77" s="12"/>
    </row>
    <row r="78">
      <c r="A78" s="12"/>
    </row>
    <row r="79">
      <c r="A79" s="12"/>
    </row>
    <row r="80">
      <c r="A80" s="12"/>
    </row>
    <row r="81">
      <c r="A81" s="12"/>
    </row>
    <row r="82">
      <c r="A82" s="12"/>
    </row>
    <row r="83">
      <c r="A83" s="12"/>
    </row>
    <row r="84">
      <c r="A84" s="12"/>
    </row>
    <row r="85">
      <c r="A85" s="12"/>
    </row>
    <row r="86">
      <c r="A86" s="12"/>
    </row>
    <row r="87">
      <c r="A87" s="12"/>
    </row>
    <row r="88">
      <c r="A88" s="12"/>
    </row>
    <row r="89">
      <c r="A89" s="12"/>
    </row>
    <row r="90">
      <c r="A90" s="12"/>
    </row>
    <row r="91">
      <c r="A91" s="12"/>
    </row>
    <row r="92">
      <c r="A92" s="12"/>
    </row>
    <row r="93">
      <c r="A93" s="12"/>
    </row>
    <row r="94">
      <c r="A94" s="12"/>
    </row>
    <row r="95">
      <c r="A95" s="12"/>
    </row>
    <row r="96">
      <c r="A96" s="12"/>
    </row>
    <row r="97">
      <c r="A97" s="12"/>
    </row>
    <row r="98">
      <c r="A98" s="12"/>
    </row>
    <row r="99">
      <c r="A99" s="12"/>
    </row>
    <row r="100">
      <c r="A100" s="12"/>
    </row>
    <row r="101">
      <c r="A101" s="12"/>
    </row>
    <row r="102">
      <c r="A102" s="12"/>
    </row>
    <row r="103">
      <c r="A103" s="12"/>
    </row>
    <row r="104">
      <c r="A104" s="12"/>
    </row>
    <row r="105">
      <c r="A105" s="12"/>
    </row>
    <row r="106">
      <c r="A106" s="12"/>
    </row>
    <row r="107">
      <c r="A107" s="12"/>
    </row>
    <row r="108">
      <c r="A108" s="12"/>
    </row>
    <row r="109">
      <c r="A109" s="12"/>
    </row>
    <row r="110">
      <c r="A110" s="12"/>
    </row>
    <row r="111">
      <c r="A111" s="12"/>
    </row>
    <row r="112">
      <c r="A112" s="12"/>
    </row>
    <row r="113">
      <c r="A113" s="12"/>
    </row>
    <row r="114">
      <c r="A114" s="12"/>
    </row>
    <row r="115">
      <c r="A115" s="12"/>
    </row>
    <row r="116">
      <c r="A116" s="12"/>
    </row>
    <row r="117">
      <c r="A117" s="12"/>
    </row>
    <row r="118">
      <c r="A118" s="12"/>
    </row>
    <row r="119">
      <c r="A119" s="12"/>
    </row>
    <row r="120">
      <c r="A120" s="12"/>
    </row>
    <row r="121">
      <c r="A121" s="12"/>
    </row>
    <row r="122">
      <c r="A122" s="12"/>
    </row>
    <row r="123">
      <c r="A123" s="12"/>
    </row>
    <row r="124">
      <c r="A124" s="12"/>
    </row>
    <row r="125">
      <c r="A125" s="12"/>
    </row>
    <row r="126">
      <c r="A126" s="12"/>
    </row>
    <row r="127">
      <c r="A127" s="12"/>
    </row>
    <row r="128">
      <c r="A128" s="12"/>
    </row>
    <row r="129">
      <c r="A129" s="12"/>
    </row>
    <row r="130">
      <c r="A130" s="12"/>
    </row>
    <row r="131">
      <c r="A131" s="12"/>
    </row>
    <row r="132">
      <c r="A132" s="12"/>
    </row>
    <row r="133">
      <c r="A133" s="12"/>
    </row>
    <row r="134">
      <c r="A134" s="12"/>
    </row>
    <row r="135">
      <c r="A135" s="12"/>
    </row>
    <row r="136">
      <c r="A136" s="12"/>
    </row>
    <row r="137">
      <c r="A137" s="12"/>
    </row>
    <row r="138">
      <c r="A138" s="12"/>
    </row>
    <row r="139">
      <c r="A139" s="12"/>
    </row>
    <row r="140">
      <c r="A140" s="12"/>
    </row>
    <row r="141">
      <c r="A141" s="12"/>
    </row>
    <row r="142">
      <c r="A142" s="12"/>
    </row>
    <row r="143">
      <c r="A143" s="12"/>
    </row>
    <row r="144">
      <c r="A144" s="12"/>
    </row>
    <row r="145">
      <c r="A145" s="12"/>
    </row>
    <row r="146">
      <c r="A146" s="12"/>
    </row>
    <row r="147">
      <c r="A147" s="12"/>
    </row>
    <row r="148">
      <c r="A148" s="12"/>
    </row>
    <row r="149">
      <c r="A149" s="12"/>
    </row>
    <row r="150">
      <c r="A150" s="12"/>
    </row>
    <row r="151">
      <c r="A151" s="12"/>
    </row>
    <row r="152">
      <c r="A152" s="12"/>
    </row>
    <row r="153">
      <c r="A153" s="12"/>
    </row>
    <row r="154">
      <c r="A154" s="12"/>
    </row>
    <row r="155">
      <c r="A155" s="12"/>
    </row>
    <row r="156">
      <c r="A156" s="12"/>
    </row>
    <row r="157">
      <c r="A157" s="12"/>
    </row>
    <row r="158">
      <c r="A158" s="12"/>
    </row>
    <row r="159">
      <c r="A159" s="12"/>
    </row>
    <row r="160">
      <c r="A160" s="12"/>
    </row>
    <row r="161">
      <c r="A161" s="12"/>
    </row>
    <row r="162">
      <c r="A162" s="12"/>
    </row>
    <row r="163">
      <c r="A163" s="12"/>
    </row>
    <row r="164">
      <c r="A164" s="12"/>
    </row>
    <row r="165">
      <c r="A165" s="12"/>
    </row>
    <row r="166">
      <c r="A166" s="12"/>
    </row>
    <row r="167">
      <c r="A167" s="12"/>
    </row>
    <row r="168">
      <c r="A168" s="12"/>
    </row>
    <row r="169">
      <c r="A169" s="12"/>
    </row>
    <row r="170">
      <c r="A170" s="12"/>
    </row>
    <row r="171">
      <c r="A171" s="12"/>
    </row>
    <row r="172">
      <c r="A172" s="12"/>
    </row>
    <row r="173">
      <c r="A173" s="12"/>
    </row>
  </sheetData>
  <mergeCells>
    <mergeCell ref="E3:E18"/>
    <mergeCell ref="A1:E1"/>
    <mergeCell ref="E46:E47"/>
    <mergeCell ref="A44:E44"/>
    <mergeCell ref="A53:G53"/>
    <mergeCell ref="A54:A55"/>
    <mergeCell ref="B54:B55"/>
    <mergeCell ref="C54:C55"/>
    <mergeCell ref="D54:F54"/>
    <mergeCell ref="G54:G55"/>
    <mergeCell ref="A59:G59"/>
    <mergeCell ref="A60:A61"/>
    <mergeCell ref="B60:B61"/>
    <mergeCell ref="C60:C61"/>
    <mergeCell ref="D60:F60"/>
    <mergeCell ref="G60:G61"/>
  </mergeCells>
  <drawing r:id="rId1"/>
</worksheet>
</file>

<file path=xl/worksheets/sheet26.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3" min="3" style="0" width="29"/>
    <col collapsed="false" customWidth="true" hidden="false" max="4" min="4" style="0" width="10"/>
    <col collapsed="false" customWidth="true" hidden="false" max="5" min="5" style="0" width="10"/>
    <col collapsed="false" customWidth="true" hidden="false" max="6" min="6" style="0" width="14"/>
    <col collapsed="false" customWidth="true" hidden="false" max="7" min="7" style="0" width="19"/>
  </cols>
  <sheetData>
    <row r="1">
      <c r="A1" s="1" t="str">
        <v>Đặt hàng chú Lương</v>
      </c>
    </row>
    <row r="2"/>
    <row r="3">
      <c r="A3" s="571" t="str">
        <v>STT</v>
      </c>
      <c r="B3" s="571" t="str">
        <v>TÊN SẢN PHẨM</v>
      </c>
      <c r="C3" s="572" t="str">
        <v>HÌNH ẢNH</v>
      </c>
      <c r="D3" s="571" t="str">
        <v>ĐVT</v>
      </c>
      <c r="E3" s="571" t="str">
        <v>Số Lượng</v>
      </c>
      <c r="F3" s="575" t="str">
        <v>Mã màu</v>
      </c>
      <c r="G3" s="575" t="str">
        <v>Chốt màu</v>
      </c>
      <c r="H3" s="576" t="str">
        <v>Đơn giá</v>
      </c>
      <c r="I3" s="574" t="str">
        <v>Thành tiền</v>
      </c>
      <c r="J3" s="574"/>
    </row>
    <row r="4">
      <c r="A4" s="571"/>
      <c r="B4" s="571"/>
      <c r="C4" s="572"/>
      <c r="D4" s="571"/>
      <c r="E4" s="571"/>
      <c r="F4" s="575"/>
      <c r="G4" s="573"/>
      <c r="H4" s="576"/>
      <c r="I4" s="574"/>
      <c r="J4" s="574"/>
    </row>
    <row r="5">
      <c r="A5" s="581"/>
      <c r="B5" s="581"/>
      <c r="C5" s="581"/>
      <c r="D5" s="581"/>
      <c r="E5" s="581"/>
      <c r="F5" s="583"/>
      <c r="G5" s="43"/>
      <c r="H5" s="584"/>
      <c r="I5" s="582">
        <f>SUM(I7:I14)</f>
      </c>
      <c r="J5" s="582"/>
    </row>
    <row customHeight="true" ht="185" r="6">
      <c r="A6" s="11">
        <v>1</v>
      </c>
      <c r="B6" s="8" t="str" xml:space="preserve">
        <v>Giường phòng Ngủ Master </v>
      </c>
      <c r="C6" s="9"/>
      <c r="D6" s="7" t="str">
        <v>Cái</v>
      </c>
      <c r="E6" s="7">
        <v>1</v>
      </c>
      <c r="F6" s="10"/>
      <c r="G6" s="155" t="str" xml:space="preserve">
        <v>Màu chưa chốt </v>
      </c>
      <c r="H6" s="10"/>
      <c r="I6" s="10"/>
      <c r="J6" s="10"/>
    </row>
    <row customHeight="true" ht="134.49860724233983" r="7">
      <c r="A7" s="11">
        <v>1</v>
      </c>
      <c r="B7" s="8" t="str" xml:space="preserve">
        <v>Giường phòng Ngủ con trai </v>
      </c>
      <c r="C7" s="9"/>
      <c r="D7" s="7" t="str">
        <v>Cái</v>
      </c>
      <c r="E7" s="7">
        <v>1</v>
      </c>
      <c r="F7" s="10"/>
      <c r="G7" s="10" t="str" xml:space="preserve">
        <v>Màu chưa chốt </v>
      </c>
      <c r="H7" s="10">
        <v>26600000</v>
      </c>
      <c r="I7" s="10">
        <f>H7*E7</f>
      </c>
      <c r="J7" s="10"/>
    </row>
    <row customHeight="true" ht="166" r="8">
      <c r="A8" s="11">
        <v>3</v>
      </c>
      <c r="B8" s="578" t="str">
        <v>Phòng Ngủ Con Gái</v>
      </c>
      <c r="C8" s="548"/>
      <c r="D8" s="93" t="str">
        <v>Bộ</v>
      </c>
      <c r="E8" s="93">
        <v>1</v>
      </c>
      <c r="F8" s="579">
        <v>1208</v>
      </c>
      <c r="G8" s="577"/>
      <c r="H8" s="24">
        <v>22500000</v>
      </c>
      <c r="I8" s="24">
        <f>H8*E8</f>
      </c>
      <c r="J8" s="24"/>
    </row>
    <row customHeight="true" ht="93.04665629860031" r="9">
      <c r="A9" s="11">
        <v>5</v>
      </c>
      <c r="B9" s="28" t="str">
        <v>Bàn ăn</v>
      </c>
      <c r="C9" s="26"/>
      <c r="D9" s="11" t="str">
        <v>Bộ</v>
      </c>
      <c r="E9" s="11">
        <v>1</v>
      </c>
      <c r="F9" s="25"/>
      <c r="G9" s="25"/>
      <c r="H9" s="25">
        <v>44000000</v>
      </c>
      <c r="I9" s="24">
        <f>H9*E9</f>
      </c>
      <c r="J9" s="24"/>
    </row>
    <row customHeight="true" ht="115" r="10">
      <c r="A10" s="11">
        <v>6</v>
      </c>
      <c r="B10" s="26" t="str">
        <v>Ghế bàn ăn</v>
      </c>
      <c r="C10" s="26"/>
      <c r="D10" s="11" t="str">
        <v>Chiếc</v>
      </c>
      <c r="E10" s="11">
        <v>5</v>
      </c>
      <c r="F10" s="25"/>
      <c r="G10" s="25"/>
      <c r="H10" s="25">
        <v>3300000</v>
      </c>
      <c r="I10" s="24">
        <f>H10*E10</f>
      </c>
      <c r="J10" s="24"/>
    </row>
    <row customHeight="true" ht="101" r="11">
      <c r="A11" s="11">
        <v>7</v>
      </c>
      <c r="B11" s="28" t="str">
        <v>Sofa phòng khách</v>
      </c>
      <c r="C11" s="26"/>
      <c r="D11" s="11" t="str">
        <v>Bộ</v>
      </c>
      <c r="E11" s="11">
        <v>1</v>
      </c>
      <c r="F11" s="25"/>
      <c r="G11" s="25"/>
      <c r="H11" s="25">
        <v>69000000</v>
      </c>
      <c r="I11" s="24">
        <f>H11*E11</f>
      </c>
      <c r="J11" s="24" t="str">
        <v>Chưa chọn mẫu</v>
      </c>
    </row>
    <row customHeight="true" ht="101" r="12">
      <c r="A12" s="11">
        <v>8</v>
      </c>
      <c r="B12" s="26" t="str">
        <v>Bàn Trà</v>
      </c>
      <c r="C12" s="26"/>
      <c r="D12" s="11" t="str">
        <v>Bộ</v>
      </c>
      <c r="E12" s="11">
        <v>1</v>
      </c>
      <c r="F12" s="25"/>
      <c r="G12" s="25"/>
      <c r="H12" s="25">
        <v>14000000</v>
      </c>
      <c r="I12" s="24"/>
      <c r="J12" s="24" t="str">
        <v>Chưa mua hàng</v>
      </c>
    </row>
    <row customHeight="true" ht="101" r="13">
      <c r="A13" s="20">
        <v>9</v>
      </c>
      <c r="B13" s="23" t="str">
        <v>Ghế thư giãn</v>
      </c>
      <c r="C13" s="23"/>
      <c r="D13" s="20" t="str">
        <v>Bộ</v>
      </c>
      <c r="E13" s="20">
        <v>1</v>
      </c>
      <c r="F13" s="274"/>
      <c r="G13" s="274"/>
      <c r="H13" s="274">
        <v>8900000</v>
      </c>
      <c r="I13" s="24">
        <f>H13*E13</f>
      </c>
      <c r="J13" s="24" t="str">
        <v>Theo Concept</v>
      </c>
    </row>
    <row customHeight="true" ht="136" r="14">
      <c r="A14" s="11">
        <v>10</v>
      </c>
      <c r="B14" s="26" t="str">
        <v>Đèn bàn ăn</v>
      </c>
      <c r="C14" s="26"/>
      <c r="D14" s="11" t="str">
        <v>Cái</v>
      </c>
      <c r="E14" s="11">
        <v>1</v>
      </c>
      <c r="F14" s="25"/>
      <c r="G14" s="25"/>
      <c r="H14" s="25">
        <v>18000000</v>
      </c>
      <c r="I14" s="10">
        <v>18000000</v>
      </c>
      <c r="J14" s="10"/>
      <c r="K14" s="580"/>
    </row>
    <row customHeight="true" ht="125" r="15">
      <c r="A15" s="11">
        <v>11</v>
      </c>
      <c r="B15" s="28" t="str">
        <v>Đèn phòng khách</v>
      </c>
      <c r="C15" s="26"/>
      <c r="D15" s="11" t="str">
        <v>Cái</v>
      </c>
      <c r="E15" s="11">
        <v>1</v>
      </c>
      <c r="F15" s="25"/>
      <c r="G15" s="25"/>
      <c r="H15" s="25"/>
      <c r="I15" s="10"/>
      <c r="J15" s="10"/>
      <c r="K15" s="580"/>
    </row>
    <row r="16">
      <c r="A16" s="580"/>
      <c r="B16" s="580"/>
      <c r="C16" s="580"/>
      <c r="D16" s="580"/>
      <c r="E16" s="580"/>
      <c r="F16" s="580"/>
      <c r="G16" s="580"/>
      <c r="H16" s="580"/>
      <c r="I16" s="580"/>
      <c r="J16" s="580"/>
    </row>
  </sheetData>
  <mergeCells>
    <mergeCell ref="F3:F4"/>
    <mergeCell ref="E3:E4"/>
    <mergeCell ref="D3:D4"/>
    <mergeCell ref="C3:C4"/>
    <mergeCell ref="B3:B4"/>
    <mergeCell ref="A3:A4"/>
    <mergeCell ref="J3:J4"/>
    <mergeCell ref="I3:I4"/>
    <mergeCell ref="H3:H4"/>
    <mergeCell ref="G3:G4"/>
  </mergeCells>
  <drawing r:id="rId1"/>
</worksheet>
</file>

<file path=xl/worksheets/sheet27.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54a45"/>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17"/>
    <col collapsed="false" customWidth="true" hidden="false" max="3" min="3" style="0" width="38"/>
    <col collapsed="false" customWidth="true" hidden="false" max="5" min="5" style="0" width="30"/>
    <col collapsed="false" customWidth="true" hidden="false" max="6" min="6" style="0" width="40"/>
    <col collapsed="false" customWidth="true" hidden="false" max="7" min="7" style="0" width="12"/>
    <col collapsed="false" customWidth="true" hidden="false" max="8" min="8" style="0" width="11"/>
    <col collapsed="false" customWidth="true" hidden="false" max="10" min="10" style="0" width="20"/>
  </cols>
  <sheetData>
    <row customHeight="true" ht="95" r="1">
      <c r="A1" s="614"/>
      <c r="B1" s="614"/>
      <c r="C1" s="188"/>
      <c r="D1" s="614"/>
      <c r="E1" s="614"/>
      <c r="F1" s="188"/>
      <c r="G1" s="614"/>
      <c r="H1" s="614"/>
      <c r="I1" s="614"/>
      <c r="J1" s="188"/>
      <c r="K1" s="588"/>
      <c r="L1" s="588"/>
      <c r="M1" s="588"/>
      <c r="N1" s="588"/>
      <c r="O1" s="588"/>
      <c r="P1" s="588"/>
      <c r="Q1" s="588"/>
      <c r="R1" s="588"/>
    </row>
    <row customHeight="true" ht="32" r="2">
      <c r="A2" s="614"/>
      <c r="B2" s="614"/>
      <c r="C2" s="188"/>
      <c r="D2" s="614"/>
      <c r="E2" s="614"/>
      <c r="F2" s="618"/>
      <c r="G2" s="618"/>
      <c r="H2" s="616">
        <f>"Sơn La, ngày " &amp; DAY(TODAY()) &amp; " tháng " &amp; MONTH(TODAY()) &amp; " năm " &amp; YEAR(TODAY())</f>
      </c>
      <c r="I2" s="616"/>
      <c r="J2" s="616"/>
      <c r="K2" s="588"/>
      <c r="L2" s="588"/>
      <c r="M2" s="588"/>
      <c r="N2" s="588"/>
      <c r="O2" s="588"/>
      <c r="P2" s="588"/>
      <c r="Q2" s="588"/>
      <c r="R2" s="588"/>
    </row>
    <row customHeight="true" ht="19" r="3">
      <c r="A3" s="616"/>
      <c r="B3" s="617" t="str">
        <v>Kính gửi:</v>
      </c>
      <c r="C3" s="188"/>
      <c r="D3" s="615" t="s">
        <v>14</v>
      </c>
      <c r="E3" s="615"/>
      <c r="F3" s="188"/>
      <c r="G3" s="616" t="s">
        <v>15</v>
      </c>
      <c r="H3" s="616"/>
      <c r="I3" s="614"/>
      <c r="J3" s="188"/>
      <c r="K3" s="588"/>
      <c r="L3" s="588"/>
      <c r="M3" s="588"/>
      <c r="N3" s="588"/>
      <c r="O3" s="588"/>
      <c r="P3" s="588"/>
      <c r="Q3" s="588"/>
      <c r="R3" s="588"/>
    </row>
    <row customHeight="true" ht="47" r="4">
      <c r="A4" s="614" t="str" xml:space="preserve">
        <v>          Một Nhà Design&amp;Build - Nội thất An Cường cám ơn quý khách hàng đã quan tâm tới sản phẩm của chúng tôi và trân trọng gửi bản báo giá tới công trình của quý khách hàng tại Sơn La như sau:</v>
      </c>
      <c r="B4" s="614"/>
      <c r="C4" s="188"/>
      <c r="D4" s="614"/>
      <c r="E4" s="614"/>
      <c r="F4" s="188"/>
      <c r="G4" s="614"/>
      <c r="H4" s="614"/>
      <c r="I4" s="614"/>
      <c r="J4" s="188"/>
      <c r="K4" s="588"/>
      <c r="L4" s="588"/>
      <c r="M4" s="588"/>
      <c r="N4" s="588"/>
      <c r="O4" s="588"/>
      <c r="P4" s="588"/>
      <c r="Q4" s="588"/>
      <c r="R4" s="588"/>
    </row>
    <row r="5">
      <c r="A5" s="588"/>
      <c r="B5" s="590"/>
      <c r="C5" s="591"/>
      <c r="D5" s="588"/>
      <c r="E5" s="588"/>
      <c r="F5" s="591"/>
      <c r="G5" s="588"/>
      <c r="H5" s="588"/>
      <c r="I5" s="588"/>
      <c r="J5" s="591"/>
      <c r="K5" s="588"/>
      <c r="L5" s="588"/>
      <c r="M5" s="588"/>
      <c r="N5" s="588"/>
      <c r="O5" s="588"/>
      <c r="P5" s="588"/>
      <c r="Q5" s="588"/>
      <c r="R5" s="588"/>
    </row>
    <row customHeight="true" ht="64" r="6">
      <c r="A6" s="622" t="str">
        <v>STT</v>
      </c>
      <c r="B6" s="622" t="str">
        <v>TÊN SẢN PHẨM</v>
      </c>
      <c r="C6" s="622" t="str">
        <v>Hình ảnh</v>
      </c>
      <c r="D6" s="623" t="str">
        <v>Mã màu</v>
      </c>
      <c r="E6" s="623" t="str">
        <v>Chốt màu</v>
      </c>
      <c r="F6" s="622" t="str">
        <v>Mô tả</v>
      </c>
      <c r="G6" s="622" t="str">
        <v>ĐVT</v>
      </c>
      <c r="H6" s="622" t="str">
        <v>Số Lượng</v>
      </c>
      <c r="I6" s="623" t="str">
        <v>Đơn giá</v>
      </c>
      <c r="J6" s="624" t="str">
        <v>Thành tiền</v>
      </c>
      <c r="K6" s="588"/>
      <c r="L6" s="588"/>
      <c r="M6" s="588"/>
      <c r="N6" s="588"/>
      <c r="O6" s="588"/>
      <c r="P6" s="588"/>
      <c r="Q6" s="588"/>
      <c r="R6" s="588"/>
    </row>
    <row r="7">
      <c r="A7" s="619"/>
      <c r="B7" s="619"/>
      <c r="C7" s="619"/>
      <c r="D7" s="621"/>
      <c r="E7" s="621"/>
      <c r="F7" s="619"/>
      <c r="G7" s="619"/>
      <c r="H7" s="619"/>
      <c r="I7" s="621"/>
      <c r="J7" s="620">
        <f>SUM(J8:J47)</f>
      </c>
      <c r="K7" s="588"/>
      <c r="L7" s="588"/>
      <c r="M7" s="588"/>
      <c r="N7" s="588"/>
      <c r="O7" s="588"/>
      <c r="P7" s="588"/>
      <c r="Q7" s="588"/>
      <c r="R7" s="588"/>
    </row>
    <row r="8">
      <c r="A8" s="586">
        <v>1</v>
      </c>
      <c r="B8" s="604" t="str">
        <v>Gói decor trang trí nhà cửa</v>
      </c>
      <c r="C8" s="178"/>
      <c r="D8" s="603"/>
      <c r="E8" s="608"/>
      <c r="F8" s="592"/>
      <c r="G8" s="592" t="str">
        <v>gói</v>
      </c>
      <c r="H8" s="592">
        <v>1</v>
      </c>
      <c r="I8" s="603">
        <v>30000000</v>
      </c>
      <c r="J8" s="587">
        <f>+I8*H8</f>
      </c>
      <c r="K8" s="588"/>
      <c r="L8" s="588"/>
      <c r="M8" s="588"/>
      <c r="N8" s="588"/>
      <c r="O8" s="588"/>
      <c r="P8" s="588"/>
      <c r="Q8" s="588"/>
      <c r="R8" s="588"/>
    </row>
    <row customHeight="true" ht="83.25" r="9">
      <c r="A9" s="586">
        <v>2</v>
      </c>
      <c r="B9" s="604" t="str" xml:space="preserve">
        <v>Giường phòng Ngủ Master </v>
      </c>
      <c r="C9" s="178"/>
      <c r="D9" s="603"/>
      <c r="E9" s="608" t="str" xml:space="preserve">
        <v>Màu chưa chốt </v>
      </c>
      <c r="F9" s="592"/>
      <c r="G9" s="592" t="str">
        <v>Cái</v>
      </c>
      <c r="H9" s="592">
        <v>1</v>
      </c>
      <c r="I9" s="603">
        <v>26600000</v>
      </c>
      <c r="J9" s="587">
        <f>I9*H9</f>
      </c>
      <c r="K9" s="588"/>
      <c r="L9" s="588"/>
      <c r="M9" s="588"/>
      <c r="N9" s="588"/>
      <c r="O9" s="588"/>
      <c r="P9" s="588"/>
      <c r="Q9" s="588"/>
      <c r="R9" s="588"/>
    </row>
    <row customHeight="true" ht="134.49860724233983" r="10">
      <c r="A10" s="586">
        <v>3</v>
      </c>
      <c r="B10" s="604" t="str" xml:space="preserve">
        <v>Giường phòng Ngủ con trai </v>
      </c>
      <c r="C10" s="178"/>
      <c r="D10" s="603"/>
      <c r="E10" s="607" t="str" xml:space="preserve">
        <v>Màu chưa chốt </v>
      </c>
      <c r="F10" s="592"/>
      <c r="G10" s="592" t="str">
        <v>Cái</v>
      </c>
      <c r="H10" s="592">
        <v>1</v>
      </c>
      <c r="I10" s="603">
        <v>26600000</v>
      </c>
      <c r="J10" s="587">
        <f>I10*H10</f>
      </c>
      <c r="K10" s="588"/>
      <c r="L10" s="588"/>
      <c r="M10" s="588"/>
      <c r="N10" s="588"/>
      <c r="O10" s="588"/>
      <c r="P10" s="588"/>
      <c r="Q10" s="588"/>
      <c r="R10" s="588"/>
    </row>
    <row customHeight="true" ht="148" r="11">
      <c r="A11" s="586">
        <v>4</v>
      </c>
      <c r="B11" s="604" t="str">
        <v>Phòng Ngủ Con Gái</v>
      </c>
      <c r="C11" s="178"/>
      <c r="D11" s="606"/>
      <c r="E11" s="602"/>
      <c r="F11" s="605"/>
      <c r="G11" s="605" t="str">
        <v>Bộ</v>
      </c>
      <c r="H11" s="592">
        <v>1</v>
      </c>
      <c r="I11" s="603">
        <v>23000000</v>
      </c>
      <c r="J11" s="587">
        <f>I11*H11</f>
      </c>
      <c r="K11" s="588"/>
      <c r="L11" s="588"/>
      <c r="M11" s="588"/>
      <c r="N11" s="588"/>
      <c r="O11" s="588"/>
      <c r="P11" s="588"/>
      <c r="Q11" s="588"/>
      <c r="R11" s="588"/>
    </row>
    <row customHeight="true" ht="170" r="12">
      <c r="A12" s="586">
        <v>5</v>
      </c>
      <c r="B12" s="585" t="str">
        <v>Đệm phòng ngủ</v>
      </c>
      <c r="C12" s="586"/>
      <c r="D12" s="589"/>
      <c r="E12" s="589"/>
      <c r="F12" s="586"/>
      <c r="G12" s="586" t="str">
        <v>cái</v>
      </c>
      <c r="H12" s="586">
        <v>3</v>
      </c>
      <c r="I12" s="589">
        <v>18000000</v>
      </c>
      <c r="J12" s="587">
        <f>+I12*H12</f>
      </c>
      <c r="K12" s="588"/>
      <c r="L12" s="588"/>
      <c r="M12" s="588"/>
      <c r="N12" s="588"/>
      <c r="O12" s="588"/>
      <c r="P12" s="588"/>
      <c r="Q12" s="588"/>
      <c r="R12" s="588"/>
    </row>
    <row customHeight="true" ht="170" r="13">
      <c r="A13" s="586">
        <v>6</v>
      </c>
      <c r="B13" s="585" t="str">
        <v>Ga giường</v>
      </c>
      <c r="C13" s="586" t="str">
        <v>ga tencel 160 (mẫu do CĐT chọn)</v>
      </c>
      <c r="D13" s="589"/>
      <c r="E13" s="589"/>
      <c r="F13" s="586"/>
      <c r="G13" s="586" t="str">
        <v>cái</v>
      </c>
      <c r="H13" s="586">
        <v>3</v>
      </c>
      <c r="I13" s="589">
        <v>10000000</v>
      </c>
      <c r="J13" s="587">
        <f>+I13*H13</f>
      </c>
      <c r="K13" s="588"/>
      <c r="L13" s="588"/>
      <c r="M13" s="588"/>
      <c r="N13" s="588"/>
      <c r="O13" s="588"/>
      <c r="P13" s="588"/>
      <c r="Q13" s="588"/>
      <c r="R13" s="588"/>
    </row>
    <row customHeight="true" ht="93.04665629860031" r="14">
      <c r="A14" s="586">
        <v>7</v>
      </c>
      <c r="B14" s="585" t="str">
        <v>Bàn ăn</v>
      </c>
      <c r="C14" s="586"/>
      <c r="D14" s="589"/>
      <c r="E14" s="589"/>
      <c r="F14" s="586"/>
      <c r="G14" s="586" t="str">
        <v>Bộ</v>
      </c>
      <c r="H14" s="586">
        <v>1</v>
      </c>
      <c r="I14" s="589">
        <v>32000000</v>
      </c>
      <c r="J14" s="587">
        <f>I14*H14</f>
      </c>
      <c r="K14" s="588"/>
      <c r="L14" s="588"/>
      <c r="M14" s="588"/>
      <c r="N14" s="588"/>
      <c r="O14" s="588"/>
      <c r="P14" s="588"/>
      <c r="Q14" s="588"/>
      <c r="R14" s="588"/>
    </row>
    <row customHeight="true" ht="53.85290322580645" r="15">
      <c r="A15" s="586">
        <v>8</v>
      </c>
      <c r="B15" s="585" t="str">
        <v>Ghế bàn ăn</v>
      </c>
      <c r="C15" s="586"/>
      <c r="D15" s="589"/>
      <c r="E15" s="589"/>
      <c r="F15" s="586"/>
      <c r="G15" s="586" t="str">
        <v>Chiếc</v>
      </c>
      <c r="H15" s="586">
        <v>5</v>
      </c>
      <c r="I15" s="589">
        <v>3300000</v>
      </c>
      <c r="J15" s="587">
        <f>I15*H15</f>
      </c>
      <c r="K15" s="588"/>
      <c r="L15" s="588"/>
      <c r="M15" s="588"/>
      <c r="N15" s="588"/>
      <c r="O15" s="588"/>
      <c r="P15" s="588"/>
      <c r="Q15" s="588"/>
      <c r="R15" s="588"/>
    </row>
    <row customHeight="true" ht="148" r="16">
      <c r="A16" s="586">
        <v>9</v>
      </c>
      <c r="B16" s="585" t="str">
        <v>Sofa phòng khách</v>
      </c>
      <c r="C16" s="586"/>
      <c r="D16" s="589"/>
      <c r="E16" s="589"/>
      <c r="F16" s="592" t="str">
        <v>Sofa vải Acasia</v>
      </c>
      <c r="G16" s="586" t="str">
        <v>Bộ</v>
      </c>
      <c r="H16" s="586">
        <v>1</v>
      </c>
      <c r="I16" s="589">
        <v>46000000</v>
      </c>
      <c r="J16" s="587">
        <f>I16*H16</f>
      </c>
      <c r="K16" s="588"/>
      <c r="L16" s="588"/>
      <c r="M16" s="588"/>
      <c r="N16" s="588"/>
      <c r="O16" s="588"/>
      <c r="P16" s="588"/>
      <c r="Q16" s="588"/>
      <c r="R16" s="588"/>
    </row>
    <row customHeight="true" ht="162" r="17">
      <c r="A17" s="586">
        <v>10</v>
      </c>
      <c r="B17" s="585" t="str">
        <v>Ghế thư giãn</v>
      </c>
      <c r="C17" s="586"/>
      <c r="D17" s="589"/>
      <c r="E17" s="589"/>
      <c r="F17" s="592" t="str">
        <v>Sofa vải Acasia</v>
      </c>
      <c r="G17" s="586"/>
      <c r="H17" s="586">
        <v>1</v>
      </c>
      <c r="I17" s="589">
        <v>9000000</v>
      </c>
      <c r="J17" s="587">
        <f>I17*H17</f>
      </c>
      <c r="K17" s="588"/>
      <c r="L17" s="588"/>
      <c r="M17" s="588"/>
      <c r="N17" s="588"/>
      <c r="O17" s="588"/>
      <c r="P17" s="588"/>
      <c r="Q17" s="588"/>
      <c r="R17" s="588"/>
    </row>
    <row customHeight="true" ht="138.75" r="18">
      <c r="A18" s="586">
        <v>11</v>
      </c>
      <c r="B18" s="585" t="str">
        <v>Thảm phòng khách</v>
      </c>
      <c r="C18" s="586"/>
      <c r="D18" s="589"/>
      <c r="E18" s="589"/>
      <c r="F18" s="586"/>
      <c r="G18" s="586"/>
      <c r="H18" s="586">
        <v>1</v>
      </c>
      <c r="I18" s="589">
        <v>4500000</v>
      </c>
      <c r="J18" s="587">
        <f>I18*H18</f>
      </c>
      <c r="K18" s="588"/>
      <c r="L18" s="588"/>
      <c r="M18" s="588"/>
      <c r="N18" s="588"/>
      <c r="O18" s="588"/>
      <c r="P18" s="588"/>
      <c r="Q18" s="588"/>
      <c r="R18" s="588"/>
    </row>
    <row customHeight="true" ht="142" r="19">
      <c r="A19" s="586">
        <v>12</v>
      </c>
      <c r="B19" s="585" t="str">
        <v>Bàn Trà</v>
      </c>
      <c r="C19" s="586"/>
      <c r="D19" s="589"/>
      <c r="E19" s="589"/>
      <c r="F19" s="586"/>
      <c r="G19" s="586" t="str">
        <v>Bộ</v>
      </c>
      <c r="H19" s="586">
        <v>1</v>
      </c>
      <c r="I19" s="589">
        <v>12000000</v>
      </c>
      <c r="J19" s="587">
        <f>I19*H19</f>
      </c>
      <c r="K19" s="588"/>
      <c r="L19" s="588"/>
      <c r="M19" s="588"/>
      <c r="N19" s="588"/>
      <c r="O19" s="588"/>
      <c r="P19" s="588"/>
      <c r="Q19" s="588"/>
      <c r="R19" s="588"/>
    </row>
    <row customHeight="true" ht="121.27046263345196" r="20">
      <c r="A20" s="586">
        <v>13</v>
      </c>
      <c r="B20" s="585" t="str">
        <v>Tranh phòng khách</v>
      </c>
      <c r="C20" s="586"/>
      <c r="D20" s="589"/>
      <c r="E20" s="589"/>
      <c r="F20" s="586"/>
      <c r="G20" s="586"/>
      <c r="H20" s="586">
        <v>1</v>
      </c>
      <c r="I20" s="589">
        <v>1200000</v>
      </c>
      <c r="J20" s="587">
        <f>I20*H20</f>
      </c>
      <c r="K20" s="588"/>
      <c r="L20" s="588"/>
      <c r="M20" s="588"/>
      <c r="N20" s="588"/>
      <c r="O20" s="588"/>
      <c r="P20" s="588"/>
      <c r="Q20" s="588"/>
      <c r="R20" s="588"/>
    </row>
    <row customHeight="true" ht="162.9873417721519" r="21">
      <c r="A21" s="586">
        <v>14</v>
      </c>
      <c r="B21" s="585" t="str">
        <v>Đèn decor phong khasch</v>
      </c>
      <c r="C21" s="586"/>
      <c r="D21" s="589"/>
      <c r="E21" s="589"/>
      <c r="F21" s="586"/>
      <c r="G21" s="586" t="str">
        <v>Cái</v>
      </c>
      <c r="H21" s="586">
        <v>1</v>
      </c>
      <c r="I21" s="589">
        <v>3500000</v>
      </c>
      <c r="J21" s="587">
        <f>I21*H21</f>
      </c>
      <c r="K21" s="588"/>
      <c r="L21" s="588"/>
      <c r="M21" s="588"/>
      <c r="N21" s="588"/>
      <c r="O21" s="588"/>
      <c r="P21" s="588"/>
      <c r="Q21" s="588"/>
      <c r="R21" s="588"/>
    </row>
    <row customHeight="true" ht="86.33333333333333" r="22">
      <c r="A22" s="586">
        <v>15</v>
      </c>
      <c r="B22" s="595" t="str">
        <v>Đèn phòng khách</v>
      </c>
      <c r="C22" s="597"/>
      <c r="D22" s="594"/>
      <c r="E22" s="594"/>
      <c r="F22" s="586"/>
      <c r="G22" s="586" t="str">
        <v>Bộ</v>
      </c>
      <c r="H22" s="597">
        <v>1</v>
      </c>
      <c r="I22" s="594">
        <v>8000000</v>
      </c>
      <c r="J22" s="596">
        <f>I22</f>
      </c>
      <c r="K22" s="588"/>
      <c r="L22" s="588"/>
      <c r="M22" s="588"/>
      <c r="N22" s="588"/>
      <c r="O22" s="588"/>
      <c r="P22" s="588"/>
      <c r="Q22" s="588"/>
      <c r="R22" s="588"/>
    </row>
    <row customHeight="true" ht="115.13664596273291" r="23">
      <c r="A23" s="586"/>
      <c r="B23" s="595" t="str">
        <v>Đèn phòng khách PA2</v>
      </c>
      <c r="C23" s="597"/>
      <c r="D23" s="594"/>
      <c r="E23" s="593"/>
      <c r="F23" s="586"/>
      <c r="G23" s="586" t="str">
        <v>Bộ</v>
      </c>
      <c r="H23" s="597">
        <v>1</v>
      </c>
      <c r="I23" s="594">
        <v>16000000</v>
      </c>
      <c r="J23" s="596"/>
      <c r="K23" s="588"/>
      <c r="L23" s="588"/>
      <c r="M23" s="588"/>
      <c r="N23" s="588"/>
      <c r="O23" s="588"/>
      <c r="P23" s="588"/>
      <c r="Q23" s="588"/>
      <c r="R23" s="588"/>
    </row>
    <row customHeight="true" ht="97.28978622327791" r="24">
      <c r="A24" s="586"/>
      <c r="B24" s="595" t="str">
        <v>Đèn phòng khách PA3</v>
      </c>
      <c r="C24" s="597"/>
      <c r="D24" s="594"/>
      <c r="E24" s="593"/>
      <c r="F24" s="586"/>
      <c r="G24" s="586" t="str">
        <v>Bộ</v>
      </c>
      <c r="H24" s="597">
        <v>1</v>
      </c>
      <c r="I24" s="594">
        <v>16000000</v>
      </c>
      <c r="J24" s="596"/>
      <c r="K24" s="588"/>
      <c r="L24" s="588"/>
      <c r="M24" s="588"/>
      <c r="N24" s="588"/>
      <c r="O24" s="588"/>
      <c r="P24" s="588"/>
      <c r="Q24" s="588"/>
      <c r="R24" s="588"/>
    </row>
    <row customHeight="true" ht="107.71381578947368" r="25">
      <c r="A25" s="586"/>
      <c r="B25" s="585" t="str">
        <v>Đèn phòng khách PA4</v>
      </c>
      <c r="C25" s="586"/>
      <c r="D25" s="628"/>
      <c r="E25" s="593"/>
      <c r="F25" s="586"/>
      <c r="G25" s="586" t="str">
        <v>Bộ</v>
      </c>
      <c r="H25" s="597">
        <v>1</v>
      </c>
      <c r="I25" s="594">
        <v>12000000</v>
      </c>
      <c r="J25" s="596"/>
      <c r="K25" s="588"/>
      <c r="L25" s="588"/>
      <c r="M25" s="588"/>
      <c r="N25" s="588"/>
      <c r="O25" s="588"/>
      <c r="P25" s="588"/>
      <c r="Q25" s="588"/>
      <c r="R25" s="588"/>
    </row>
    <row customHeight="true" ht="97.00573065902579" r="26">
      <c r="A26" s="586"/>
      <c r="B26" s="585" t="str">
        <v>Đèn phòng khách PA5</v>
      </c>
      <c r="C26" s="586"/>
      <c r="D26" s="628"/>
      <c r="E26" s="593"/>
      <c r="F26" s="586"/>
      <c r="G26" s="586" t="str">
        <v>Bộ</v>
      </c>
      <c r="H26" s="597">
        <v>1</v>
      </c>
      <c r="I26" s="594">
        <v>12000000</v>
      </c>
      <c r="J26" s="596"/>
      <c r="K26" s="588"/>
      <c r="L26" s="588"/>
      <c r="M26" s="588"/>
      <c r="N26" s="588"/>
      <c r="O26" s="588"/>
      <c r="P26" s="588"/>
      <c r="Q26" s="588"/>
      <c r="R26" s="588"/>
    </row>
    <row customHeight="true" ht="104.34359805510535" r="27">
      <c r="A27" s="586"/>
      <c r="B27" s="627" t="str">
        <v>Đèn phòng khách PA6</v>
      </c>
      <c r="C27" s="626"/>
      <c r="D27" s="594"/>
      <c r="E27" s="593"/>
      <c r="F27" s="586"/>
      <c r="G27" s="586" t="str">
        <v>Bộ</v>
      </c>
      <c r="H27" s="597">
        <v>1</v>
      </c>
      <c r="I27" s="594">
        <v>8000000</v>
      </c>
      <c r="J27" s="593"/>
      <c r="K27" s="588"/>
      <c r="L27" s="588"/>
      <c r="M27" s="588"/>
      <c r="N27" s="588"/>
      <c r="O27" s="588"/>
      <c r="P27" s="588"/>
      <c r="Q27" s="588"/>
      <c r="R27" s="588"/>
    </row>
    <row r="28">
      <c r="A28" s="586">
        <v>16</v>
      </c>
      <c r="B28" s="599" t="str">
        <v>Mặt bàn đá Lavabo</v>
      </c>
      <c r="C28" s="601"/>
      <c r="D28" s="598"/>
      <c r="E28" s="598"/>
      <c r="F28" s="625" t="str">
        <v>Đá Vicostone cao cấp nhóm A</v>
      </c>
      <c r="G28" s="591" t="str">
        <v>Bộ</v>
      </c>
      <c r="H28" s="598">
        <v>3</v>
      </c>
      <c r="I28" s="594">
        <v>3000000</v>
      </c>
      <c r="J28" s="601"/>
      <c r="K28" s="588"/>
      <c r="L28" s="588"/>
      <c r="M28" s="588"/>
      <c r="N28" s="588"/>
      <c r="O28" s="588"/>
      <c r="P28" s="588"/>
      <c r="Q28" s="588"/>
      <c r="R28" s="588"/>
    </row>
    <row customHeight="true" ht="123.94170403587444" r="29">
      <c r="A29" s="586">
        <v>17</v>
      </c>
      <c r="B29" s="599" t="str">
        <v>Ghế trang điểm phòng Master</v>
      </c>
      <c r="C29" s="601"/>
      <c r="D29" s="598"/>
      <c r="E29" s="598"/>
      <c r="F29" s="586"/>
      <c r="G29" s="586" t="str">
        <v>Cái</v>
      </c>
      <c r="H29" s="598">
        <v>1</v>
      </c>
      <c r="I29" s="594">
        <v>3500000</v>
      </c>
      <c r="J29" s="600">
        <f>H29*I29</f>
      </c>
      <c r="K29" s="588"/>
      <c r="L29" s="588"/>
      <c r="M29" s="588"/>
      <c r="N29" s="588"/>
      <c r="O29" s="588"/>
      <c r="P29" s="588"/>
      <c r="Q29" s="588"/>
      <c r="R29" s="588"/>
    </row>
    <row customHeight="true" ht="111.71612903225807" r="30">
      <c r="A30" s="586">
        <v>18</v>
      </c>
      <c r="B30" s="599" t="str">
        <v>Đèn ngủ phòng Master</v>
      </c>
      <c r="C30" s="601"/>
      <c r="D30" s="598"/>
      <c r="E30" s="598"/>
      <c r="F30" s="586"/>
      <c r="G30" s="586" t="str">
        <v>Cái</v>
      </c>
      <c r="H30" s="598">
        <v>2</v>
      </c>
      <c r="I30" s="594">
        <v>1800000</v>
      </c>
      <c r="J30" s="600">
        <f>H30*I30</f>
      </c>
      <c r="K30" s="588"/>
      <c r="L30" s="588"/>
      <c r="M30" s="588"/>
      <c r="N30" s="588"/>
      <c r="O30" s="588"/>
      <c r="P30" s="588"/>
      <c r="Q30" s="588"/>
      <c r="R30" s="588"/>
    </row>
    <row customHeight="true" ht="148.47133757961782" r="31">
      <c r="A31" s="586">
        <v>19</v>
      </c>
      <c r="B31" s="599" t="str">
        <v>Tab đầu giường phòng Master</v>
      </c>
      <c r="C31" s="601"/>
      <c r="D31" s="598"/>
      <c r="E31" s="598"/>
      <c r="F31" s="586"/>
      <c r="G31" s="586" t="str">
        <v>Cái</v>
      </c>
      <c r="H31" s="598">
        <v>2</v>
      </c>
      <c r="I31" s="594">
        <v>3500000</v>
      </c>
      <c r="J31" s="600">
        <f>H31*I31</f>
      </c>
      <c r="K31" s="588"/>
      <c r="L31" s="588"/>
      <c r="M31" s="588"/>
      <c r="N31" s="588"/>
      <c r="O31" s="588"/>
      <c r="P31" s="588"/>
      <c r="Q31" s="588"/>
      <c r="R31" s="588"/>
    </row>
    <row customHeight="true" ht="97.96190476190476" r="32">
      <c r="A32" s="586">
        <v>20</v>
      </c>
      <c r="B32" s="599" t="str">
        <v>Ghế làm việc phòng Master</v>
      </c>
      <c r="C32" s="601"/>
      <c r="D32" s="598"/>
      <c r="E32" s="598"/>
      <c r="F32" s="586"/>
      <c r="G32" s="586" t="str">
        <v>Cái</v>
      </c>
      <c r="H32" s="598">
        <v>1</v>
      </c>
      <c r="I32" s="594">
        <v>2200000</v>
      </c>
      <c r="J32" s="600">
        <f>H32*I32</f>
      </c>
      <c r="K32" s="588"/>
      <c r="L32" s="588"/>
      <c r="M32" s="588"/>
      <c r="N32" s="588"/>
      <c r="O32" s="588"/>
      <c r="P32" s="588"/>
      <c r="Q32" s="588"/>
      <c r="R32" s="588"/>
    </row>
    <row customHeight="true" ht="86.58375634517766" r="33">
      <c r="A33" s="586">
        <v>21</v>
      </c>
      <c r="B33" s="599" t="str">
        <v>Đèn làm việc phòng Master</v>
      </c>
      <c r="C33" s="601"/>
      <c r="D33" s="598"/>
      <c r="E33" s="598"/>
      <c r="F33" s="586"/>
      <c r="G33" s="586" t="str">
        <v>Cái</v>
      </c>
      <c r="H33" s="598">
        <v>1</v>
      </c>
      <c r="I33" s="594">
        <v>1500000</v>
      </c>
      <c r="J33" s="600">
        <f>H33*I33</f>
      </c>
      <c r="K33" s="588"/>
      <c r="L33" s="588"/>
      <c r="M33" s="588"/>
      <c r="N33" s="588"/>
      <c r="O33" s="588"/>
      <c r="P33" s="588"/>
      <c r="Q33" s="588"/>
      <c r="R33" s="588"/>
    </row>
    <row customHeight="true" ht="175.68620689655174" r="34">
      <c r="A34" s="586">
        <v>22</v>
      </c>
      <c r="B34" s="599" t="str">
        <v>Tranh phòng ngủ Master</v>
      </c>
      <c r="C34" s="601"/>
      <c r="D34" s="598"/>
      <c r="E34" s="598"/>
      <c r="F34" s="586"/>
      <c r="G34" s="586" t="str">
        <v>Cái</v>
      </c>
      <c r="H34" s="598">
        <v>1</v>
      </c>
      <c r="I34" s="594">
        <v>800000</v>
      </c>
      <c r="J34" s="600">
        <f>H34*I34</f>
      </c>
      <c r="K34" s="588"/>
      <c r="L34" s="588"/>
      <c r="M34" s="588"/>
      <c r="N34" s="588"/>
      <c r="O34" s="588"/>
      <c r="P34" s="588"/>
      <c r="Q34" s="588"/>
      <c r="R34" s="588"/>
    </row>
    <row customHeight="true" ht="77.80707395498392" r="35">
      <c r="A35" s="586">
        <v>23</v>
      </c>
      <c r="B35" s="599" t="str">
        <v>Thảm phòng ngủ Master</v>
      </c>
      <c r="C35" s="601"/>
      <c r="D35" s="598"/>
      <c r="E35" s="598"/>
      <c r="F35" s="586"/>
      <c r="G35" s="586" t="str">
        <v>Cái</v>
      </c>
      <c r="H35" s="598">
        <v>1</v>
      </c>
      <c r="I35" s="594">
        <v>2500000</v>
      </c>
      <c r="J35" s="600">
        <f>H35*I35</f>
      </c>
      <c r="K35" s="588"/>
      <c r="L35" s="588"/>
      <c r="M35" s="588"/>
      <c r="N35" s="588"/>
      <c r="O35" s="588"/>
      <c r="P35" s="588"/>
      <c r="Q35" s="588"/>
      <c r="R35" s="588"/>
    </row>
    <row customHeight="true" ht="127.37050359712231" r="36">
      <c r="A36" s="586">
        <v>24</v>
      </c>
      <c r="B36" s="599" t="str">
        <v>Tranh khu vực đọc sách</v>
      </c>
      <c r="C36" s="601"/>
      <c r="D36" s="598"/>
      <c r="E36" s="598"/>
      <c r="F36" s="586"/>
      <c r="G36" s="586" t="str">
        <v>Cái</v>
      </c>
      <c r="H36" s="598">
        <v>1</v>
      </c>
      <c r="I36" s="594">
        <v>800000</v>
      </c>
      <c r="J36" s="600">
        <f>H36*I36</f>
      </c>
      <c r="K36" s="588"/>
      <c r="L36" s="588"/>
      <c r="M36" s="588"/>
      <c r="N36" s="588"/>
      <c r="O36" s="588"/>
      <c r="P36" s="588"/>
      <c r="Q36" s="588"/>
      <c r="R36" s="588"/>
    </row>
    <row customHeight="true" ht="251" r="37">
      <c r="A37" s="358">
        <v>25</v>
      </c>
      <c r="B37" s="599" t="str">
        <v>Ghế thư giãn phòng Master</v>
      </c>
      <c r="C37" s="601"/>
      <c r="D37" s="598"/>
      <c r="E37" s="598"/>
      <c r="F37" s="586"/>
      <c r="G37" s="586" t="str">
        <v>Cái</v>
      </c>
      <c r="H37" s="598">
        <v>1</v>
      </c>
      <c r="I37" s="594">
        <v>9000000</v>
      </c>
      <c r="J37" s="600">
        <f>H37*I37</f>
      </c>
      <c r="K37" s="588"/>
      <c r="L37" s="588"/>
      <c r="M37" s="588"/>
      <c r="N37" s="588"/>
      <c r="O37" s="588"/>
      <c r="P37" s="588"/>
      <c r="Q37" s="588"/>
      <c r="R37" s="588"/>
    </row>
    <row customHeight="true" ht="138.75" r="38">
      <c r="A38" s="11">
        <v>26</v>
      </c>
      <c r="B38" s="599" t="str">
        <v>Bàn trà phòng Master</v>
      </c>
      <c r="C38" s="601"/>
      <c r="D38" s="598"/>
      <c r="E38" s="598"/>
      <c r="F38" s="586"/>
      <c r="G38" s="586" t="str">
        <v>Cái</v>
      </c>
      <c r="H38" s="598">
        <v>1</v>
      </c>
      <c r="I38" s="594">
        <v>1800000</v>
      </c>
      <c r="J38" s="600">
        <f>H38*I38</f>
      </c>
      <c r="K38" s="588"/>
      <c r="L38" s="588"/>
      <c r="M38" s="588"/>
      <c r="N38" s="588"/>
      <c r="O38" s="588"/>
      <c r="P38" s="588"/>
      <c r="Q38" s="588"/>
      <c r="R38" s="588"/>
    </row>
    <row customHeight="true" ht="130.0648854961832" r="39">
      <c r="A39" s="358">
        <v>27</v>
      </c>
      <c r="B39" s="599" t="str">
        <v>Đèn Decor phòng Master</v>
      </c>
      <c r="C39" s="601"/>
      <c r="D39" s="598"/>
      <c r="E39" s="598"/>
      <c r="F39" s="586"/>
      <c r="G39" s="586" t="str">
        <v>Cái</v>
      </c>
      <c r="H39" s="598">
        <v>1</v>
      </c>
      <c r="I39" s="594">
        <v>1850000</v>
      </c>
      <c r="J39" s="600">
        <f>H39*I39</f>
      </c>
      <c r="K39" s="588"/>
      <c r="L39" s="588"/>
      <c r="M39" s="588"/>
      <c r="N39" s="588"/>
      <c r="O39" s="588"/>
      <c r="P39" s="588"/>
      <c r="Q39" s="588"/>
      <c r="R39" s="588"/>
    </row>
    <row customHeight="true" ht="131.8125" r="40">
      <c r="A40" s="11">
        <v>28</v>
      </c>
      <c r="B40" s="599" t="str">
        <v>Đèn ngủ phòng con gái</v>
      </c>
      <c r="C40" s="601"/>
      <c r="D40" s="598"/>
      <c r="E40" s="598"/>
      <c r="F40" s="586"/>
      <c r="G40" s="586" t="str">
        <v>Cái</v>
      </c>
      <c r="H40" s="598">
        <v>1</v>
      </c>
      <c r="I40" s="594">
        <v>1200000</v>
      </c>
      <c r="J40" s="600">
        <f>H40*I40</f>
      </c>
      <c r="K40" s="588"/>
      <c r="L40" s="588"/>
      <c r="M40" s="588"/>
      <c r="N40" s="588"/>
      <c r="O40" s="588"/>
      <c r="P40" s="588"/>
      <c r="Q40" s="588"/>
      <c r="R40" s="588"/>
    </row>
    <row customHeight="true" ht="83.25" r="41">
      <c r="A41" s="358">
        <v>29</v>
      </c>
      <c r="B41" s="599" t="str">
        <v>Thảm phòng ngủ con gái</v>
      </c>
      <c r="C41" s="601"/>
      <c r="D41" s="598"/>
      <c r="E41" s="598"/>
      <c r="F41" s="586"/>
      <c r="G41" s="586" t="str">
        <v>Cái</v>
      </c>
      <c r="H41" s="598">
        <v>1</v>
      </c>
      <c r="I41" s="594">
        <v>3500000</v>
      </c>
      <c r="J41" s="600">
        <f>H41*I41</f>
      </c>
      <c r="K41" s="588"/>
      <c r="L41" s="588"/>
      <c r="M41" s="588"/>
      <c r="N41" s="588"/>
      <c r="O41" s="588"/>
      <c r="P41" s="588"/>
      <c r="Q41" s="588"/>
      <c r="R41" s="588"/>
    </row>
    <row customHeight="true" ht="106.56932773109244" r="42">
      <c r="A42" s="11">
        <v>30</v>
      </c>
      <c r="B42" s="599" t="str">
        <v>Ghế làm việc phòng con gái</v>
      </c>
      <c r="C42" s="601"/>
      <c r="D42" s="598"/>
      <c r="E42" s="598"/>
      <c r="F42" s="586"/>
      <c r="G42" s="586" t="str">
        <v>Cái</v>
      </c>
      <c r="H42" s="598">
        <v>1</v>
      </c>
      <c r="I42" s="594">
        <v>3500000</v>
      </c>
      <c r="J42" s="600">
        <f>H42*I42</f>
      </c>
      <c r="K42" s="588"/>
      <c r="L42" s="588"/>
      <c r="M42" s="588"/>
      <c r="N42" s="588"/>
      <c r="O42" s="588"/>
      <c r="P42" s="588"/>
      <c r="Q42" s="588"/>
      <c r="R42" s="588"/>
    </row>
    <row customHeight="true" ht="146.85398230088495" r="43">
      <c r="A43" s="358">
        <v>31</v>
      </c>
      <c r="B43" s="599" t="str">
        <v>Đèn học phòng con gái</v>
      </c>
      <c r="C43" s="601"/>
      <c r="D43" s="598"/>
      <c r="E43" s="598"/>
      <c r="F43" s="586"/>
      <c r="G43" s="586" t="str">
        <v>Cái</v>
      </c>
      <c r="H43" s="598">
        <v>1</v>
      </c>
      <c r="I43" s="594">
        <v>1300000</v>
      </c>
      <c r="J43" s="600">
        <f>H43*I43</f>
      </c>
      <c r="K43" s="588"/>
      <c r="L43" s="588"/>
      <c r="M43" s="588"/>
      <c r="N43" s="588"/>
      <c r="O43" s="588"/>
      <c r="P43" s="588"/>
      <c r="Q43" s="588"/>
      <c r="R43" s="588"/>
    </row>
    <row customHeight="true" ht="172.49295774647888" r="44">
      <c r="A44" s="11">
        <v>32</v>
      </c>
      <c r="B44" s="599" t="str">
        <v>Đèn ngủ phòng con trai</v>
      </c>
      <c r="C44" s="601"/>
      <c r="D44" s="598"/>
      <c r="E44" s="598"/>
      <c r="F44" s="586"/>
      <c r="G44" s="586" t="str">
        <v>Cái</v>
      </c>
      <c r="H44" s="598">
        <v>1</v>
      </c>
      <c r="I44" s="594">
        <v>1500000</v>
      </c>
      <c r="J44" s="600">
        <f>H44*I44</f>
      </c>
      <c r="K44" s="588"/>
      <c r="L44" s="588"/>
      <c r="M44" s="588"/>
      <c r="N44" s="588"/>
      <c r="O44" s="588"/>
      <c r="P44" s="588"/>
      <c r="Q44" s="588"/>
      <c r="R44" s="588"/>
    </row>
    <row customHeight="true" ht="83.25" r="45">
      <c r="A45" s="358">
        <v>33</v>
      </c>
      <c r="B45" s="599" t="str">
        <v>Thảm phòng ngủ con trai</v>
      </c>
      <c r="C45" s="601"/>
      <c r="D45" s="598"/>
      <c r="E45" s="598"/>
      <c r="F45" s="586"/>
      <c r="G45" s="586" t="str">
        <v>Cái</v>
      </c>
      <c r="H45" s="598">
        <v>1</v>
      </c>
      <c r="I45" s="594">
        <v>3500000</v>
      </c>
      <c r="J45" s="600">
        <f>H45*I45</f>
      </c>
      <c r="K45" s="588"/>
      <c r="L45" s="588"/>
      <c r="M45" s="588"/>
      <c r="N45" s="588"/>
      <c r="O45" s="588"/>
      <c r="P45" s="588"/>
      <c r="Q45" s="588"/>
      <c r="R45" s="588"/>
    </row>
    <row customHeight="true" ht="167.1768292682927" r="46">
      <c r="A46" s="20">
        <v>34</v>
      </c>
      <c r="B46" s="599" t="str">
        <v>Đèn học phòng con trai</v>
      </c>
      <c r="C46" s="613"/>
      <c r="D46" s="598"/>
      <c r="E46" s="598"/>
      <c r="F46" s="586"/>
      <c r="G46" s="586" t="str">
        <v>Cái</v>
      </c>
      <c r="H46" s="598">
        <v>1</v>
      </c>
      <c r="I46" s="594">
        <v>1500000</v>
      </c>
      <c r="J46" s="600">
        <f>H46*I46</f>
      </c>
      <c r="K46" s="588"/>
      <c r="L46" s="588"/>
      <c r="M46" s="588"/>
      <c r="N46" s="588"/>
      <c r="O46" s="588"/>
      <c r="P46" s="588"/>
      <c r="Q46" s="588"/>
      <c r="R46" s="588"/>
    </row>
    <row customHeight="true" ht="139.41296928327645" r="47">
      <c r="A47" s="3">
        <v>35</v>
      </c>
      <c r="B47" s="611" t="str">
        <v>Ghế học phòng con trai</v>
      </c>
      <c r="C47" s="601"/>
      <c r="D47" s="610"/>
      <c r="E47" s="598"/>
      <c r="F47" s="586"/>
      <c r="G47" s="586" t="str">
        <v>Cái</v>
      </c>
      <c r="H47" s="609">
        <v>1</v>
      </c>
      <c r="I47" s="589">
        <v>3500000</v>
      </c>
      <c r="J47" s="612">
        <f>H47*I47</f>
      </c>
      <c r="K47" s="588"/>
      <c r="L47" s="588"/>
      <c r="M47" s="588"/>
      <c r="N47" s="588"/>
      <c r="O47" s="588"/>
      <c r="P47" s="588"/>
      <c r="Q47" s="588"/>
      <c r="R47" s="588"/>
    </row>
    <row r="48">
      <c r="A48" s="588"/>
      <c r="B48" s="590"/>
      <c r="C48" s="591"/>
      <c r="D48" s="588"/>
      <c r="E48" s="588"/>
      <c r="F48" s="591"/>
      <c r="G48" s="588"/>
      <c r="H48" s="588"/>
      <c r="I48" s="588"/>
      <c r="J48" s="591"/>
      <c r="K48" s="588"/>
      <c r="L48" s="588"/>
      <c r="M48" s="588"/>
      <c r="N48" s="588"/>
      <c r="O48" s="588"/>
      <c r="P48" s="588"/>
      <c r="Q48" s="588"/>
      <c r="R48" s="588"/>
    </row>
    <row r="49">
      <c r="A49" s="588"/>
      <c r="B49" s="590"/>
      <c r="C49" s="591"/>
      <c r="D49" s="588"/>
      <c r="E49" s="588"/>
      <c r="F49" s="591"/>
      <c r="G49" s="588"/>
      <c r="H49" s="588"/>
      <c r="I49" s="588"/>
      <c r="J49" s="591"/>
      <c r="K49" s="588"/>
      <c r="L49" s="588"/>
      <c r="M49" s="588"/>
      <c r="N49" s="588"/>
      <c r="O49" s="588"/>
      <c r="P49" s="588"/>
      <c r="Q49" s="588"/>
      <c r="R49" s="588"/>
    </row>
    <row r="50">
      <c r="A50" s="588"/>
      <c r="B50" s="590"/>
      <c r="C50" s="591"/>
      <c r="D50" s="588"/>
      <c r="E50" s="588"/>
      <c r="F50" s="591"/>
      <c r="G50" s="588"/>
      <c r="H50" s="588"/>
      <c r="I50" s="588"/>
      <c r="J50" s="591"/>
      <c r="K50" s="588"/>
      <c r="L50" s="588"/>
      <c r="M50" s="588"/>
      <c r="N50" s="588"/>
      <c r="O50" s="588"/>
      <c r="P50" s="588"/>
      <c r="Q50" s="588"/>
      <c r="R50" s="588"/>
    </row>
    <row r="51">
      <c r="A51" s="588"/>
      <c r="B51" s="590"/>
      <c r="C51" s="591"/>
      <c r="D51" s="588"/>
      <c r="E51" s="588"/>
      <c r="F51" s="591"/>
      <c r="G51" s="588"/>
      <c r="H51" s="588"/>
      <c r="I51" s="588"/>
      <c r="J51" s="591"/>
      <c r="K51" s="588"/>
      <c r="L51" s="588"/>
      <c r="M51" s="588"/>
      <c r="N51" s="588"/>
      <c r="O51" s="588"/>
      <c r="P51" s="588"/>
      <c r="Q51" s="588"/>
      <c r="R51" s="588"/>
    </row>
    <row r="52">
      <c r="A52" s="588"/>
      <c r="B52" s="590"/>
      <c r="C52" s="591"/>
      <c r="D52" s="588"/>
      <c r="E52" s="588"/>
      <c r="F52" s="591"/>
      <c r="G52" s="588"/>
      <c r="H52" s="588"/>
      <c r="I52" s="588"/>
      <c r="J52" s="591"/>
      <c r="K52" s="588"/>
      <c r="L52" s="588"/>
      <c r="M52" s="588"/>
      <c r="N52" s="588"/>
      <c r="O52" s="588"/>
      <c r="P52" s="588"/>
      <c r="Q52" s="588"/>
      <c r="R52" s="588"/>
    </row>
    <row r="53">
      <c r="A53" s="588"/>
      <c r="B53" s="590"/>
      <c r="C53" s="591"/>
      <c r="D53" s="588"/>
      <c r="E53" s="588"/>
      <c r="F53" s="591"/>
      <c r="G53" s="588"/>
      <c r="H53" s="588"/>
      <c r="I53" s="588"/>
      <c r="J53" s="591"/>
      <c r="K53" s="588"/>
      <c r="L53" s="588"/>
      <c r="M53" s="588"/>
      <c r="N53" s="588"/>
      <c r="O53" s="588"/>
      <c r="P53" s="588"/>
      <c r="Q53" s="588"/>
      <c r="R53" s="588"/>
    </row>
    <row r="54">
      <c r="A54" s="588"/>
      <c r="B54" s="590"/>
      <c r="C54" s="591"/>
      <c r="D54" s="588"/>
      <c r="E54" s="588"/>
      <c r="F54" s="591"/>
      <c r="G54" s="588"/>
      <c r="H54" s="588"/>
      <c r="I54" s="588"/>
      <c r="J54" s="591"/>
      <c r="K54" s="588"/>
      <c r="L54" s="588"/>
      <c r="M54" s="588"/>
      <c r="N54" s="588"/>
      <c r="O54" s="588"/>
      <c r="P54" s="588"/>
      <c r="Q54" s="588"/>
      <c r="R54" s="588"/>
    </row>
    <row r="55">
      <c r="A55" s="588"/>
      <c r="B55" s="590"/>
      <c r="C55" s="591"/>
      <c r="D55" s="588"/>
      <c r="E55" s="588"/>
      <c r="F55" s="591"/>
      <c r="G55" s="588"/>
      <c r="H55" s="588"/>
      <c r="I55" s="588"/>
      <c r="J55" s="591"/>
      <c r="K55" s="588"/>
      <c r="L55" s="588"/>
      <c r="M55" s="588"/>
      <c r="N55" s="588"/>
      <c r="O55" s="588"/>
      <c r="P55" s="588"/>
      <c r="Q55" s="588"/>
      <c r="R55" s="588"/>
    </row>
    <row r="56">
      <c r="A56" s="588"/>
      <c r="B56" s="590"/>
      <c r="C56" s="591"/>
      <c r="D56" s="588"/>
      <c r="E56" s="588"/>
      <c r="F56" s="591"/>
      <c r="G56" s="588"/>
      <c r="H56" s="588"/>
      <c r="I56" s="588"/>
      <c r="J56" s="591"/>
      <c r="K56" s="588"/>
      <c r="L56" s="588"/>
      <c r="M56" s="588"/>
      <c r="N56" s="588"/>
      <c r="O56" s="588"/>
      <c r="P56" s="588"/>
      <c r="Q56" s="588"/>
      <c r="R56" s="588"/>
    </row>
    <row r="57">
      <c r="A57" s="588"/>
      <c r="B57" s="590"/>
      <c r="C57" s="591"/>
      <c r="D57" s="588"/>
      <c r="E57" s="588"/>
      <c r="F57" s="591"/>
      <c r="G57" s="588"/>
      <c r="H57" s="588"/>
      <c r="I57" s="588"/>
      <c r="J57" s="591"/>
      <c r="K57" s="588"/>
      <c r="L57" s="588"/>
      <c r="M57" s="588"/>
      <c r="N57" s="588"/>
      <c r="O57" s="588"/>
      <c r="P57" s="588"/>
      <c r="Q57" s="588"/>
      <c r="R57" s="588"/>
    </row>
    <row r="58">
      <c r="A58" s="588"/>
      <c r="B58" s="590"/>
      <c r="C58" s="591"/>
      <c r="D58" s="588"/>
      <c r="E58" s="588"/>
      <c r="F58" s="591"/>
      <c r="G58" s="588"/>
      <c r="H58" s="588"/>
      <c r="I58" s="588"/>
      <c r="J58" s="591"/>
      <c r="K58" s="588"/>
      <c r="L58" s="588"/>
      <c r="M58" s="588"/>
      <c r="N58" s="588"/>
      <c r="O58" s="588"/>
      <c r="P58" s="588"/>
      <c r="Q58" s="588"/>
      <c r="R58" s="588"/>
    </row>
    <row r="59">
      <c r="A59" s="588"/>
      <c r="B59" s="590"/>
      <c r="C59" s="591"/>
      <c r="D59" s="588"/>
      <c r="E59" s="588"/>
      <c r="F59" s="591"/>
      <c r="G59" s="588"/>
      <c r="H59" s="588"/>
      <c r="I59" s="588"/>
      <c r="J59" s="591"/>
      <c r="K59" s="588"/>
      <c r="L59" s="588"/>
      <c r="M59" s="588"/>
      <c r="N59" s="588"/>
      <c r="O59" s="588"/>
      <c r="P59" s="588"/>
      <c r="Q59" s="588"/>
      <c r="R59" s="588"/>
    </row>
    <row r="60">
      <c r="A60" s="588"/>
      <c r="B60" s="590"/>
      <c r="C60" s="591"/>
      <c r="D60" s="588"/>
      <c r="E60" s="588"/>
      <c r="F60" s="591"/>
      <c r="G60" s="588"/>
      <c r="H60" s="588"/>
      <c r="I60" s="588"/>
      <c r="J60" s="591"/>
      <c r="K60" s="588"/>
      <c r="L60" s="588"/>
      <c r="M60" s="588"/>
      <c r="N60" s="588"/>
      <c r="O60" s="588"/>
      <c r="P60" s="588"/>
      <c r="Q60" s="588"/>
      <c r="R60" s="588"/>
    </row>
    <row r="61">
      <c r="A61" s="588"/>
      <c r="B61" s="590"/>
      <c r="C61" s="591"/>
      <c r="D61" s="588"/>
      <c r="E61" s="588"/>
      <c r="F61" s="591"/>
      <c r="G61" s="588"/>
      <c r="H61" s="588"/>
      <c r="I61" s="588"/>
      <c r="J61" s="591"/>
      <c r="K61" s="588"/>
      <c r="L61" s="588"/>
      <c r="M61" s="588"/>
      <c r="N61" s="588"/>
      <c r="O61" s="588"/>
      <c r="P61" s="588"/>
      <c r="Q61" s="588"/>
      <c r="R61" s="588"/>
    </row>
    <row r="62">
      <c r="A62" s="588"/>
      <c r="B62" s="590"/>
      <c r="C62" s="591"/>
      <c r="D62" s="588"/>
      <c r="E62" s="588"/>
      <c r="F62" s="591"/>
      <c r="G62" s="588"/>
      <c r="H62" s="588"/>
      <c r="I62" s="588"/>
      <c r="J62" s="591"/>
      <c r="K62" s="588"/>
      <c r="L62" s="588"/>
      <c r="M62" s="588"/>
      <c r="N62" s="588"/>
      <c r="O62" s="588"/>
      <c r="P62" s="588"/>
      <c r="Q62" s="588"/>
      <c r="R62" s="588"/>
    </row>
    <row r="63">
      <c r="A63" s="588"/>
      <c r="B63" s="590"/>
      <c r="C63" s="591"/>
      <c r="D63" s="588"/>
      <c r="E63" s="588"/>
      <c r="F63" s="591"/>
      <c r="G63" s="588"/>
      <c r="H63" s="588"/>
      <c r="I63" s="588"/>
      <c r="J63" s="591"/>
      <c r="K63" s="588"/>
      <c r="L63" s="588"/>
      <c r="M63" s="588"/>
      <c r="N63" s="588"/>
      <c r="O63" s="588"/>
      <c r="P63" s="588"/>
      <c r="Q63" s="588"/>
      <c r="R63" s="588"/>
    </row>
    <row r="64">
      <c r="A64" s="588"/>
      <c r="B64" s="590"/>
      <c r="C64" s="591"/>
      <c r="D64" s="588"/>
      <c r="E64" s="588"/>
      <c r="F64" s="591"/>
      <c r="G64" s="588"/>
      <c r="H64" s="588"/>
      <c r="I64" s="588"/>
      <c r="J64" s="591"/>
      <c r="K64" s="588"/>
      <c r="L64" s="588"/>
      <c r="M64" s="588"/>
      <c r="N64" s="588"/>
      <c r="O64" s="588"/>
      <c r="P64" s="588"/>
      <c r="Q64" s="588"/>
      <c r="R64" s="588"/>
    </row>
    <row r="65">
      <c r="A65" s="588"/>
      <c r="B65" s="590"/>
      <c r="C65" s="591"/>
      <c r="D65" s="588"/>
      <c r="E65" s="588"/>
      <c r="F65" s="591"/>
      <c r="G65" s="588"/>
      <c r="H65" s="588"/>
      <c r="I65" s="588"/>
      <c r="J65" s="591"/>
      <c r="K65" s="588"/>
      <c r="L65" s="588"/>
      <c r="M65" s="588"/>
      <c r="N65" s="588"/>
      <c r="O65" s="588"/>
      <c r="P65" s="588"/>
      <c r="Q65" s="588"/>
      <c r="R65" s="588"/>
    </row>
    <row r="66">
      <c r="A66" s="588"/>
      <c r="B66" s="590"/>
      <c r="C66" s="591"/>
      <c r="D66" s="588"/>
      <c r="E66" s="588"/>
      <c r="F66" s="591"/>
      <c r="G66" s="588"/>
      <c r="H66" s="588"/>
      <c r="I66" s="588"/>
      <c r="J66" s="591"/>
      <c r="K66" s="588"/>
      <c r="L66" s="588"/>
      <c r="M66" s="588"/>
      <c r="N66" s="588"/>
      <c r="O66" s="588"/>
      <c r="P66" s="588"/>
      <c r="Q66" s="588"/>
      <c r="R66" s="588"/>
    </row>
    <row r="67">
      <c r="A67" s="588"/>
      <c r="B67" s="590"/>
      <c r="C67" s="591"/>
      <c r="D67" s="588"/>
      <c r="E67" s="588"/>
      <c r="F67" s="591"/>
      <c r="G67" s="588"/>
      <c r="H67" s="588"/>
      <c r="I67" s="588"/>
      <c r="J67" s="591"/>
      <c r="K67" s="588"/>
      <c r="L67" s="588"/>
      <c r="M67" s="588"/>
      <c r="N67" s="588"/>
      <c r="O67" s="588"/>
      <c r="P67" s="588"/>
      <c r="Q67" s="588"/>
      <c r="R67" s="588"/>
    </row>
    <row r="68">
      <c r="A68" s="588"/>
      <c r="B68" s="590"/>
      <c r="C68" s="591"/>
      <c r="D68" s="588"/>
      <c r="E68" s="588"/>
      <c r="F68" s="591"/>
      <c r="G68" s="588"/>
      <c r="H68" s="588"/>
      <c r="I68" s="588"/>
      <c r="J68" s="591"/>
      <c r="K68" s="588"/>
      <c r="L68" s="588"/>
      <c r="M68" s="588"/>
      <c r="N68" s="588"/>
      <c r="O68" s="588"/>
      <c r="P68" s="588"/>
      <c r="Q68" s="588"/>
      <c r="R68" s="588"/>
    </row>
    <row r="69">
      <c r="A69" s="588"/>
      <c r="B69" s="590"/>
      <c r="C69" s="591"/>
      <c r="D69" s="588"/>
      <c r="E69" s="588"/>
      <c r="F69" s="591"/>
      <c r="G69" s="588"/>
      <c r="H69" s="588"/>
      <c r="I69" s="588"/>
      <c r="J69" s="591"/>
      <c r="K69" s="588"/>
      <c r="L69" s="588"/>
      <c r="M69" s="588"/>
      <c r="N69" s="588"/>
      <c r="O69" s="588"/>
      <c r="P69" s="588"/>
      <c r="Q69" s="588"/>
      <c r="R69" s="588"/>
    </row>
    <row r="70">
      <c r="A70" s="588"/>
      <c r="B70" s="590"/>
      <c r="C70" s="591"/>
      <c r="D70" s="588"/>
      <c r="E70" s="588"/>
      <c r="F70" s="591"/>
      <c r="G70" s="588"/>
      <c r="H70" s="588"/>
      <c r="I70" s="588"/>
      <c r="J70" s="591"/>
      <c r="K70" s="588"/>
      <c r="L70" s="588"/>
      <c r="M70" s="588"/>
      <c r="N70" s="588"/>
      <c r="O70" s="588"/>
      <c r="P70" s="588"/>
      <c r="Q70" s="588"/>
      <c r="R70" s="588"/>
    </row>
    <row r="71">
      <c r="A71" s="588"/>
      <c r="B71" s="590"/>
      <c r="C71" s="591"/>
      <c r="D71" s="588"/>
      <c r="E71" s="588"/>
      <c r="F71" s="591"/>
      <c r="G71" s="588"/>
      <c r="H71" s="588"/>
      <c r="I71" s="588"/>
      <c r="J71" s="591"/>
      <c r="K71" s="588"/>
      <c r="L71" s="588"/>
      <c r="M71" s="588"/>
      <c r="N71" s="588"/>
      <c r="O71" s="588"/>
      <c r="P71" s="588"/>
      <c r="Q71" s="588"/>
      <c r="R71" s="588"/>
    </row>
    <row r="72">
      <c r="A72" s="588"/>
      <c r="B72" s="590"/>
      <c r="C72" s="591"/>
      <c r="D72" s="588"/>
      <c r="E72" s="588"/>
      <c r="F72" s="591"/>
      <c r="G72" s="588"/>
      <c r="H72" s="588"/>
      <c r="I72" s="588"/>
      <c r="J72" s="591"/>
      <c r="K72" s="588"/>
      <c r="L72" s="588"/>
      <c r="M72" s="588"/>
      <c r="N72" s="588"/>
      <c r="O72" s="588"/>
      <c r="P72" s="588"/>
      <c r="Q72" s="588"/>
      <c r="R72" s="588"/>
    </row>
    <row r="73">
      <c r="A73" s="588"/>
      <c r="B73" s="590"/>
      <c r="C73" s="591"/>
      <c r="D73" s="588"/>
      <c r="E73" s="588"/>
      <c r="F73" s="591"/>
      <c r="G73" s="588"/>
      <c r="H73" s="588"/>
      <c r="I73" s="588"/>
      <c r="J73" s="591"/>
      <c r="K73" s="588"/>
      <c r="L73" s="588"/>
      <c r="M73" s="588"/>
      <c r="N73" s="588"/>
      <c r="O73" s="588"/>
      <c r="P73" s="588"/>
      <c r="Q73" s="588"/>
      <c r="R73" s="588"/>
    </row>
    <row r="74">
      <c r="A74" s="588"/>
      <c r="B74" s="590"/>
      <c r="C74" s="591"/>
      <c r="D74" s="588"/>
      <c r="E74" s="588"/>
      <c r="F74" s="591"/>
      <c r="G74" s="588"/>
      <c r="H74" s="588"/>
      <c r="I74" s="588"/>
      <c r="J74" s="591"/>
      <c r="K74" s="588"/>
      <c r="L74" s="588"/>
      <c r="M74" s="588"/>
      <c r="N74" s="588"/>
      <c r="O74" s="588"/>
      <c r="P74" s="588"/>
      <c r="Q74" s="588"/>
      <c r="R74" s="588"/>
    </row>
    <row r="75">
      <c r="A75" s="588"/>
      <c r="B75" s="590"/>
      <c r="C75" s="591"/>
      <c r="D75" s="588"/>
      <c r="E75" s="588"/>
      <c r="F75" s="591"/>
      <c r="G75" s="588"/>
      <c r="H75" s="588"/>
      <c r="I75" s="588"/>
      <c r="J75" s="591"/>
      <c r="K75" s="588"/>
      <c r="L75" s="588"/>
      <c r="M75" s="588"/>
      <c r="N75" s="588"/>
      <c r="O75" s="588"/>
      <c r="P75" s="588"/>
      <c r="Q75" s="588"/>
      <c r="R75" s="588"/>
    </row>
    <row r="76">
      <c r="A76" s="588"/>
      <c r="B76" s="590"/>
      <c r="C76" s="591"/>
      <c r="D76" s="588"/>
      <c r="E76" s="588"/>
      <c r="F76" s="591"/>
      <c r="G76" s="588"/>
      <c r="H76" s="588"/>
      <c r="I76" s="588"/>
      <c r="J76" s="591"/>
      <c r="K76" s="588"/>
      <c r="L76" s="588"/>
      <c r="M76" s="588"/>
      <c r="N76" s="588"/>
      <c r="O76" s="588"/>
      <c r="P76" s="588"/>
      <c r="Q76" s="588"/>
      <c r="R76" s="588"/>
    </row>
    <row r="77">
      <c r="A77" s="588"/>
      <c r="B77" s="590"/>
      <c r="C77" s="591"/>
      <c r="D77" s="588"/>
      <c r="E77" s="588"/>
      <c r="F77" s="591"/>
      <c r="G77" s="588"/>
      <c r="H77" s="588"/>
      <c r="I77" s="588"/>
      <c r="J77" s="591"/>
      <c r="K77" s="588"/>
      <c r="L77" s="588"/>
      <c r="M77" s="588"/>
      <c r="N77" s="588"/>
      <c r="O77" s="588"/>
      <c r="P77" s="588"/>
      <c r="Q77" s="588"/>
      <c r="R77" s="588"/>
    </row>
    <row r="78">
      <c r="A78" s="588"/>
      <c r="B78" s="590"/>
      <c r="C78" s="591"/>
      <c r="D78" s="588"/>
      <c r="E78" s="588"/>
      <c r="F78" s="591"/>
      <c r="G78" s="588"/>
      <c r="H78" s="588"/>
      <c r="I78" s="588"/>
      <c r="J78" s="591"/>
      <c r="K78" s="588"/>
      <c r="L78" s="588"/>
      <c r="M78" s="588"/>
      <c r="N78" s="588"/>
      <c r="O78" s="588"/>
      <c r="P78" s="588"/>
      <c r="Q78" s="588"/>
      <c r="R78" s="588"/>
    </row>
    <row r="79">
      <c r="A79" s="588"/>
      <c r="B79" s="590"/>
      <c r="C79" s="591"/>
      <c r="D79" s="588"/>
      <c r="E79" s="588"/>
      <c r="F79" s="591"/>
      <c r="G79" s="588"/>
      <c r="H79" s="588"/>
      <c r="I79" s="588"/>
      <c r="J79" s="591"/>
      <c r="K79" s="588"/>
      <c r="L79" s="588"/>
      <c r="M79" s="588"/>
      <c r="N79" s="588"/>
      <c r="O79" s="588"/>
      <c r="P79" s="588"/>
      <c r="Q79" s="588"/>
      <c r="R79" s="588"/>
    </row>
    <row r="80">
      <c r="A80" s="588"/>
      <c r="B80" s="590"/>
      <c r="C80" s="591"/>
      <c r="D80" s="588"/>
      <c r="E80" s="588"/>
      <c r="F80" s="591"/>
      <c r="G80" s="588"/>
      <c r="H80" s="588"/>
      <c r="I80" s="588"/>
      <c r="J80" s="591"/>
      <c r="K80" s="588"/>
      <c r="L80" s="588"/>
      <c r="M80" s="588"/>
      <c r="N80" s="588"/>
      <c r="O80" s="588"/>
      <c r="P80" s="588"/>
      <c r="Q80" s="588"/>
      <c r="R80" s="588"/>
    </row>
    <row r="81">
      <c r="A81" s="588"/>
      <c r="B81" s="590"/>
      <c r="C81" s="591"/>
      <c r="D81" s="588"/>
      <c r="E81" s="588"/>
      <c r="F81" s="591"/>
      <c r="G81" s="588"/>
      <c r="H81" s="588"/>
      <c r="I81" s="588"/>
      <c r="J81" s="591"/>
      <c r="K81" s="588"/>
      <c r="L81" s="588"/>
      <c r="M81" s="588"/>
      <c r="N81" s="588"/>
      <c r="O81" s="588"/>
      <c r="P81" s="588"/>
      <c r="Q81" s="588"/>
      <c r="R81" s="588"/>
    </row>
    <row r="82">
      <c r="A82" s="588"/>
      <c r="B82" s="590"/>
      <c r="C82" s="591"/>
      <c r="D82" s="588"/>
      <c r="E82" s="588"/>
      <c r="F82" s="591"/>
      <c r="G82" s="588"/>
      <c r="H82" s="588"/>
      <c r="I82" s="588"/>
      <c r="J82" s="591"/>
      <c r="K82" s="588"/>
      <c r="L82" s="588"/>
      <c r="M82" s="588"/>
      <c r="N82" s="588"/>
      <c r="O82" s="588"/>
      <c r="P82" s="588"/>
      <c r="Q82" s="588"/>
      <c r="R82" s="588"/>
    </row>
    <row r="83">
      <c r="A83" s="588"/>
      <c r="B83" s="590"/>
      <c r="C83" s="591"/>
      <c r="D83" s="588"/>
      <c r="E83" s="588"/>
      <c r="F83" s="591"/>
      <c r="G83" s="588"/>
      <c r="H83" s="588"/>
      <c r="I83" s="588"/>
      <c r="J83" s="591"/>
      <c r="K83" s="588"/>
      <c r="L83" s="588"/>
      <c r="M83" s="588"/>
      <c r="N83" s="588"/>
      <c r="O83" s="588"/>
      <c r="P83" s="588"/>
      <c r="Q83" s="588"/>
      <c r="R83" s="588"/>
    </row>
    <row r="84">
      <c r="A84" s="588"/>
      <c r="B84" s="590"/>
      <c r="C84" s="591"/>
      <c r="D84" s="588"/>
      <c r="E84" s="588"/>
      <c r="F84" s="591"/>
      <c r="G84" s="588"/>
      <c r="H84" s="588"/>
      <c r="I84" s="588"/>
      <c r="J84" s="591"/>
      <c r="K84" s="588"/>
      <c r="L84" s="588"/>
      <c r="M84" s="588"/>
      <c r="N84" s="588"/>
      <c r="O84" s="588"/>
      <c r="P84" s="588"/>
      <c r="Q84" s="588"/>
      <c r="R84" s="588"/>
    </row>
    <row r="85">
      <c r="A85" s="588"/>
      <c r="B85" s="590"/>
      <c r="C85" s="591"/>
      <c r="D85" s="588"/>
      <c r="E85" s="588"/>
      <c r="F85" s="591"/>
      <c r="G85" s="588"/>
      <c r="H85" s="588"/>
      <c r="I85" s="588"/>
      <c r="J85" s="591"/>
      <c r="K85" s="588"/>
      <c r="L85" s="588"/>
      <c r="M85" s="588"/>
      <c r="N85" s="588"/>
      <c r="O85" s="588"/>
      <c r="P85" s="588"/>
      <c r="Q85" s="588"/>
      <c r="R85" s="588"/>
    </row>
    <row r="86">
      <c r="A86" s="588"/>
      <c r="B86" s="590"/>
      <c r="C86" s="591"/>
      <c r="D86" s="588"/>
      <c r="E86" s="588"/>
      <c r="F86" s="591"/>
      <c r="G86" s="588"/>
      <c r="H86" s="588"/>
      <c r="I86" s="588"/>
      <c r="J86" s="591"/>
      <c r="K86" s="588"/>
      <c r="L86" s="588"/>
      <c r="M86" s="588"/>
      <c r="N86" s="588"/>
      <c r="O86" s="588"/>
      <c r="P86" s="588"/>
      <c r="Q86" s="588"/>
      <c r="R86" s="588"/>
    </row>
    <row r="87">
      <c r="A87" s="588"/>
      <c r="B87" s="590"/>
      <c r="C87" s="591"/>
      <c r="D87" s="588"/>
      <c r="E87" s="588"/>
      <c r="F87" s="591"/>
      <c r="G87" s="588"/>
      <c r="H87" s="588"/>
      <c r="I87" s="588"/>
      <c r="J87" s="591"/>
      <c r="K87" s="588"/>
      <c r="L87" s="588"/>
      <c r="M87" s="588"/>
      <c r="N87" s="588"/>
      <c r="O87" s="588"/>
      <c r="P87" s="588"/>
      <c r="Q87" s="588"/>
      <c r="R87" s="588"/>
    </row>
    <row r="88">
      <c r="A88" s="588"/>
      <c r="B88" s="590"/>
      <c r="C88" s="591"/>
      <c r="D88" s="588"/>
      <c r="E88" s="588"/>
      <c r="F88" s="591"/>
      <c r="G88" s="588"/>
      <c r="H88" s="588"/>
      <c r="I88" s="588"/>
      <c r="J88" s="591"/>
      <c r="K88" s="588"/>
      <c r="L88" s="588"/>
      <c r="M88" s="588"/>
      <c r="N88" s="588"/>
      <c r="O88" s="588"/>
      <c r="P88" s="588"/>
      <c r="Q88" s="588"/>
      <c r="R88" s="588"/>
    </row>
    <row r="89">
      <c r="A89" s="588"/>
      <c r="B89" s="590"/>
      <c r="C89" s="591"/>
      <c r="D89" s="588"/>
      <c r="E89" s="588"/>
      <c r="F89" s="591"/>
      <c r="G89" s="588"/>
      <c r="H89" s="588"/>
      <c r="I89" s="588"/>
      <c r="J89" s="591"/>
      <c r="K89" s="588"/>
      <c r="L89" s="588"/>
      <c r="M89" s="588"/>
      <c r="N89" s="588"/>
      <c r="O89" s="588"/>
      <c r="P89" s="588"/>
      <c r="Q89" s="588"/>
      <c r="R89" s="588"/>
    </row>
    <row r="90">
      <c r="A90" s="588"/>
      <c r="B90" s="590"/>
      <c r="C90" s="591"/>
      <c r="D90" s="588"/>
      <c r="E90" s="588"/>
      <c r="F90" s="591"/>
      <c r="G90" s="588"/>
      <c r="H90" s="588"/>
      <c r="I90" s="588"/>
      <c r="J90" s="591"/>
      <c r="K90" s="588"/>
      <c r="L90" s="588"/>
      <c r="M90" s="588"/>
      <c r="N90" s="588"/>
      <c r="O90" s="588"/>
      <c r="P90" s="588"/>
      <c r="Q90" s="588"/>
      <c r="R90" s="588"/>
    </row>
    <row r="91">
      <c r="A91" s="588"/>
      <c r="B91" s="590"/>
      <c r="C91" s="591"/>
      <c r="D91" s="588"/>
      <c r="E91" s="588"/>
      <c r="F91" s="591"/>
      <c r="G91" s="588"/>
      <c r="H91" s="588"/>
      <c r="I91" s="588"/>
      <c r="J91" s="591"/>
      <c r="K91" s="588"/>
      <c r="L91" s="588"/>
      <c r="M91" s="588"/>
      <c r="N91" s="588"/>
      <c r="O91" s="588"/>
      <c r="P91" s="588"/>
      <c r="Q91" s="588"/>
      <c r="R91" s="588"/>
    </row>
    <row r="92">
      <c r="A92" s="588"/>
      <c r="B92" s="590"/>
      <c r="C92" s="591"/>
      <c r="D92" s="588"/>
      <c r="E92" s="588"/>
      <c r="F92" s="591"/>
      <c r="G92" s="588"/>
      <c r="H92" s="588"/>
      <c r="I92" s="588"/>
      <c r="J92" s="591"/>
      <c r="K92" s="588"/>
      <c r="L92" s="588"/>
      <c r="M92" s="588"/>
      <c r="N92" s="588"/>
      <c r="O92" s="588"/>
      <c r="P92" s="588"/>
      <c r="Q92" s="588"/>
      <c r="R92" s="588"/>
    </row>
    <row r="93">
      <c r="A93" s="588"/>
      <c r="B93" s="590"/>
      <c r="C93" s="591"/>
      <c r="D93" s="588"/>
      <c r="E93" s="588"/>
      <c r="F93" s="591"/>
      <c r="G93" s="588"/>
      <c r="H93" s="588"/>
      <c r="I93" s="588"/>
      <c r="J93" s="591"/>
      <c r="K93" s="588"/>
      <c r="L93" s="588"/>
      <c r="M93" s="588"/>
      <c r="N93" s="588"/>
      <c r="O93" s="588"/>
      <c r="P93" s="588"/>
      <c r="Q93" s="588"/>
      <c r="R93" s="588"/>
    </row>
    <row r="94">
      <c r="A94" s="588"/>
      <c r="B94" s="590"/>
      <c r="C94" s="591"/>
      <c r="D94" s="588"/>
      <c r="E94" s="588"/>
      <c r="F94" s="591"/>
      <c r="G94" s="588"/>
      <c r="H94" s="588"/>
      <c r="I94" s="588"/>
      <c r="J94" s="591"/>
      <c r="K94" s="588"/>
      <c r="L94" s="588"/>
      <c r="M94" s="588"/>
      <c r="N94" s="588"/>
      <c r="O94" s="588"/>
      <c r="P94" s="588"/>
      <c r="Q94" s="588"/>
      <c r="R94" s="588"/>
    </row>
    <row r="95">
      <c r="A95" s="588"/>
      <c r="B95" s="590"/>
      <c r="C95" s="591"/>
      <c r="D95" s="588"/>
      <c r="E95" s="588"/>
      <c r="F95" s="591"/>
      <c r="G95" s="588"/>
      <c r="H95" s="588"/>
      <c r="I95" s="588"/>
      <c r="J95" s="591"/>
      <c r="K95" s="588"/>
      <c r="L95" s="588"/>
      <c r="M95" s="588"/>
      <c r="N95" s="588"/>
      <c r="O95" s="588"/>
      <c r="P95" s="588"/>
      <c r="Q95" s="588"/>
      <c r="R95" s="588"/>
    </row>
    <row r="96">
      <c r="A96" s="588"/>
      <c r="B96" s="590"/>
      <c r="C96" s="591"/>
      <c r="D96" s="588"/>
      <c r="E96" s="588"/>
      <c r="F96" s="591"/>
      <c r="G96" s="588"/>
      <c r="H96" s="588"/>
      <c r="I96" s="588"/>
      <c r="J96" s="591"/>
      <c r="K96" s="588"/>
      <c r="L96" s="588"/>
      <c r="M96" s="588"/>
      <c r="N96" s="588"/>
      <c r="O96" s="588"/>
      <c r="P96" s="588"/>
      <c r="Q96" s="588"/>
      <c r="R96" s="588"/>
    </row>
    <row r="97">
      <c r="A97" s="588"/>
      <c r="B97" s="590"/>
      <c r="C97" s="591"/>
      <c r="D97" s="588"/>
      <c r="E97" s="588"/>
      <c r="F97" s="591"/>
      <c r="G97" s="588"/>
      <c r="H97" s="588"/>
      <c r="I97" s="588"/>
      <c r="J97" s="591"/>
      <c r="K97" s="588"/>
      <c r="L97" s="588"/>
      <c r="M97" s="588"/>
      <c r="N97" s="588"/>
      <c r="O97" s="588"/>
      <c r="P97" s="588"/>
      <c r="Q97" s="588"/>
      <c r="R97" s="588"/>
    </row>
    <row r="98">
      <c r="A98" s="588"/>
      <c r="B98" s="590"/>
      <c r="C98" s="591"/>
      <c r="D98" s="588"/>
      <c r="E98" s="588"/>
      <c r="F98" s="591"/>
      <c r="G98" s="588"/>
      <c r="H98" s="588"/>
      <c r="I98" s="588"/>
      <c r="J98" s="591"/>
      <c r="K98" s="588"/>
      <c r="L98" s="588"/>
      <c r="M98" s="588"/>
      <c r="N98" s="588"/>
      <c r="O98" s="588"/>
      <c r="P98" s="588"/>
      <c r="Q98" s="588"/>
      <c r="R98" s="588"/>
    </row>
    <row r="99">
      <c r="A99" s="588"/>
      <c r="B99" s="590"/>
      <c r="C99" s="591"/>
      <c r="D99" s="588"/>
      <c r="E99" s="588"/>
      <c r="F99" s="591"/>
      <c r="G99" s="588"/>
      <c r="H99" s="588"/>
      <c r="I99" s="588"/>
      <c r="J99" s="591"/>
      <c r="K99" s="588"/>
      <c r="L99" s="588"/>
      <c r="M99" s="588"/>
      <c r="N99" s="588"/>
      <c r="O99" s="588"/>
      <c r="P99" s="588"/>
      <c r="Q99" s="588"/>
      <c r="R99" s="588"/>
    </row>
    <row r="100">
      <c r="A100" s="588"/>
      <c r="B100" s="590"/>
      <c r="C100" s="591"/>
      <c r="D100" s="588"/>
      <c r="E100" s="588"/>
      <c r="F100" s="591"/>
      <c r="G100" s="588"/>
      <c r="H100" s="588"/>
      <c r="I100" s="588"/>
      <c r="J100" s="591"/>
      <c r="K100" s="588"/>
      <c r="L100" s="588"/>
      <c r="M100" s="588"/>
      <c r="N100" s="588"/>
      <c r="O100" s="588"/>
      <c r="P100" s="588"/>
      <c r="Q100" s="588"/>
      <c r="R100" s="588"/>
    </row>
    <row r="101">
      <c r="A101" s="588"/>
      <c r="B101" s="590"/>
      <c r="C101" s="591"/>
      <c r="D101" s="588"/>
      <c r="E101" s="588"/>
      <c r="F101" s="591"/>
      <c r="G101" s="588"/>
      <c r="H101" s="588"/>
      <c r="I101" s="588"/>
      <c r="J101" s="591"/>
      <c r="K101" s="588"/>
      <c r="L101" s="588"/>
      <c r="M101" s="588"/>
      <c r="N101" s="588"/>
      <c r="O101" s="588"/>
      <c r="P101" s="588"/>
      <c r="Q101" s="588"/>
      <c r="R101" s="588"/>
    </row>
    <row r="102">
      <c r="A102" s="588"/>
      <c r="B102" s="590"/>
      <c r="C102" s="591"/>
      <c r="D102" s="588"/>
      <c r="E102" s="588"/>
      <c r="F102" s="591"/>
      <c r="G102" s="588"/>
      <c r="H102" s="588"/>
      <c r="I102" s="588"/>
      <c r="J102" s="591"/>
      <c r="K102" s="588"/>
      <c r="L102" s="588"/>
      <c r="M102" s="588"/>
      <c r="N102" s="588"/>
      <c r="O102" s="588"/>
      <c r="P102" s="588"/>
      <c r="Q102" s="588"/>
      <c r="R102" s="588"/>
    </row>
    <row r="103">
      <c r="A103" s="588"/>
      <c r="B103" s="590"/>
      <c r="C103" s="591"/>
      <c r="D103" s="588"/>
      <c r="E103" s="588"/>
      <c r="F103" s="591"/>
      <c r="G103" s="588"/>
      <c r="H103" s="588"/>
      <c r="I103" s="588"/>
      <c r="J103" s="591"/>
      <c r="K103" s="588"/>
      <c r="L103" s="588"/>
      <c r="M103" s="588"/>
      <c r="N103" s="588"/>
      <c r="O103" s="588"/>
      <c r="P103" s="588"/>
      <c r="Q103" s="588"/>
      <c r="R103" s="588"/>
    </row>
    <row r="104">
      <c r="A104" s="588"/>
      <c r="B104" s="590"/>
      <c r="C104" s="591"/>
      <c r="D104" s="588"/>
      <c r="E104" s="588"/>
      <c r="F104" s="591"/>
      <c r="G104" s="588"/>
      <c r="H104" s="588"/>
      <c r="I104" s="588"/>
      <c r="J104" s="591"/>
      <c r="K104" s="588"/>
      <c r="L104" s="588"/>
      <c r="M104" s="588"/>
      <c r="N104" s="588"/>
      <c r="O104" s="588"/>
      <c r="P104" s="588"/>
      <c r="Q104" s="588"/>
      <c r="R104" s="588"/>
    </row>
    <row r="105">
      <c r="A105" s="588"/>
      <c r="B105" s="590"/>
      <c r="C105" s="591"/>
      <c r="D105" s="588"/>
      <c r="E105" s="588"/>
      <c r="F105" s="591"/>
      <c r="G105" s="588"/>
      <c r="H105" s="588"/>
      <c r="I105" s="588"/>
      <c r="J105" s="591"/>
      <c r="K105" s="588"/>
      <c r="L105" s="588"/>
      <c r="M105" s="588"/>
      <c r="N105" s="588"/>
      <c r="O105" s="588"/>
      <c r="P105" s="588"/>
      <c r="Q105" s="588"/>
      <c r="R105" s="588"/>
    </row>
    <row r="106">
      <c r="A106" s="588"/>
      <c r="B106" s="590"/>
      <c r="C106" s="591"/>
      <c r="D106" s="588"/>
      <c r="E106" s="588"/>
      <c r="F106" s="591"/>
      <c r="G106" s="588"/>
      <c r="H106" s="588"/>
      <c r="I106" s="588"/>
      <c r="J106" s="591"/>
      <c r="K106" s="588"/>
      <c r="L106" s="588"/>
      <c r="M106" s="588"/>
      <c r="N106" s="588"/>
      <c r="O106" s="588"/>
      <c r="P106" s="588"/>
      <c r="Q106" s="588"/>
      <c r="R106" s="588"/>
    </row>
    <row r="107">
      <c r="A107" s="588"/>
      <c r="B107" s="590"/>
      <c r="C107" s="591"/>
      <c r="D107" s="588"/>
      <c r="E107" s="588"/>
      <c r="F107" s="591"/>
      <c r="G107" s="588"/>
      <c r="H107" s="588"/>
      <c r="I107" s="588"/>
      <c r="J107" s="591"/>
      <c r="K107" s="588"/>
      <c r="L107" s="588"/>
      <c r="M107" s="588"/>
      <c r="N107" s="588"/>
      <c r="O107" s="588"/>
      <c r="P107" s="588"/>
      <c r="Q107" s="588"/>
      <c r="R107" s="588"/>
    </row>
    <row r="108">
      <c r="A108" s="588"/>
      <c r="B108" s="590"/>
      <c r="C108" s="591"/>
      <c r="D108" s="588"/>
      <c r="E108" s="588"/>
      <c r="F108" s="591"/>
      <c r="G108" s="588"/>
      <c r="H108" s="588"/>
      <c r="I108" s="588"/>
      <c r="J108" s="591"/>
      <c r="K108" s="588"/>
      <c r="L108" s="588"/>
      <c r="M108" s="588"/>
      <c r="N108" s="588"/>
      <c r="O108" s="588"/>
      <c r="P108" s="588"/>
      <c r="Q108" s="588"/>
      <c r="R108" s="588"/>
    </row>
    <row r="109">
      <c r="A109" s="588"/>
      <c r="B109" s="590"/>
      <c r="C109" s="591"/>
      <c r="D109" s="588"/>
      <c r="E109" s="588"/>
      <c r="F109" s="591"/>
      <c r="G109" s="588"/>
      <c r="H109" s="588"/>
      <c r="I109" s="588"/>
      <c r="J109" s="591"/>
      <c r="K109" s="588"/>
      <c r="L109" s="588"/>
      <c r="M109" s="588"/>
      <c r="N109" s="588"/>
      <c r="O109" s="588"/>
      <c r="P109" s="588"/>
      <c r="Q109" s="588"/>
      <c r="R109" s="588"/>
    </row>
    <row r="110">
      <c r="A110" s="588"/>
      <c r="B110" s="590"/>
      <c r="C110" s="591"/>
      <c r="D110" s="588"/>
      <c r="E110" s="588"/>
      <c r="F110" s="591"/>
      <c r="G110" s="588"/>
      <c r="H110" s="588"/>
      <c r="I110" s="588"/>
      <c r="J110" s="591"/>
      <c r="K110" s="588"/>
      <c r="L110" s="588"/>
      <c r="M110" s="588"/>
      <c r="N110" s="588"/>
      <c r="O110" s="588"/>
      <c r="P110" s="588"/>
      <c r="Q110" s="588"/>
      <c r="R110" s="588"/>
    </row>
    <row r="111">
      <c r="A111" s="588"/>
      <c r="B111" s="590"/>
      <c r="C111" s="591"/>
      <c r="D111" s="588"/>
      <c r="E111" s="588"/>
      <c r="F111" s="591"/>
      <c r="G111" s="588"/>
      <c r="H111" s="588"/>
      <c r="I111" s="588"/>
      <c r="J111" s="591"/>
      <c r="K111" s="588"/>
      <c r="L111" s="588"/>
      <c r="M111" s="588"/>
      <c r="N111" s="588"/>
      <c r="O111" s="588"/>
      <c r="P111" s="588"/>
      <c r="Q111" s="588"/>
      <c r="R111" s="588"/>
    </row>
    <row r="112">
      <c r="A112" s="588"/>
      <c r="B112" s="590"/>
      <c r="C112" s="591"/>
      <c r="D112" s="588"/>
      <c r="E112" s="588"/>
      <c r="F112" s="591"/>
      <c r="G112" s="588"/>
      <c r="H112" s="588"/>
      <c r="I112" s="588"/>
      <c r="J112" s="591"/>
      <c r="K112" s="588"/>
      <c r="L112" s="588"/>
      <c r="M112" s="588"/>
      <c r="N112" s="588"/>
      <c r="O112" s="588"/>
      <c r="P112" s="588"/>
      <c r="Q112" s="588"/>
      <c r="R112" s="588"/>
    </row>
    <row r="113">
      <c r="A113" s="588"/>
      <c r="B113" s="590"/>
      <c r="C113" s="591"/>
      <c r="D113" s="588"/>
      <c r="E113" s="588"/>
      <c r="F113" s="591"/>
      <c r="G113" s="588"/>
      <c r="H113" s="588"/>
      <c r="I113" s="588"/>
      <c r="J113" s="591"/>
      <c r="K113" s="588"/>
      <c r="L113" s="588"/>
      <c r="M113" s="588"/>
      <c r="N113" s="588"/>
      <c r="O113" s="588"/>
      <c r="P113" s="588"/>
      <c r="Q113" s="588"/>
      <c r="R113" s="588"/>
    </row>
    <row r="114">
      <c r="A114" s="588"/>
      <c r="B114" s="590"/>
      <c r="C114" s="591"/>
      <c r="D114" s="588"/>
      <c r="E114" s="588"/>
      <c r="F114" s="591"/>
      <c r="G114" s="588"/>
      <c r="H114" s="588"/>
      <c r="I114" s="588"/>
      <c r="J114" s="591"/>
      <c r="K114" s="588"/>
      <c r="L114" s="588"/>
      <c r="M114" s="588"/>
      <c r="N114" s="588"/>
      <c r="O114" s="588"/>
      <c r="P114" s="588"/>
      <c r="Q114" s="588"/>
      <c r="R114" s="588"/>
    </row>
    <row r="115">
      <c r="A115" s="588"/>
      <c r="B115" s="590"/>
      <c r="C115" s="591"/>
      <c r="D115" s="588"/>
      <c r="E115" s="588"/>
      <c r="F115" s="591"/>
      <c r="G115" s="588"/>
      <c r="H115" s="588"/>
      <c r="I115" s="588"/>
      <c r="J115" s="591"/>
      <c r="K115" s="588"/>
      <c r="L115" s="588"/>
      <c r="M115" s="588"/>
      <c r="N115" s="588"/>
      <c r="O115" s="588"/>
      <c r="P115" s="588"/>
      <c r="Q115" s="588"/>
      <c r="R115" s="588"/>
    </row>
    <row r="116">
      <c r="A116" s="588"/>
      <c r="B116" s="590"/>
      <c r="C116" s="591"/>
      <c r="D116" s="588"/>
      <c r="E116" s="588"/>
      <c r="F116" s="591"/>
      <c r="G116" s="588"/>
      <c r="H116" s="588"/>
      <c r="I116" s="588"/>
      <c r="J116" s="591"/>
      <c r="K116" s="588"/>
      <c r="L116" s="588"/>
      <c r="M116" s="588"/>
      <c r="N116" s="588"/>
      <c r="O116" s="588"/>
      <c r="P116" s="588"/>
      <c r="Q116" s="588"/>
      <c r="R116" s="588"/>
    </row>
    <row r="117">
      <c r="A117" s="588"/>
      <c r="B117" s="590"/>
      <c r="C117" s="591"/>
      <c r="D117" s="588"/>
      <c r="E117" s="588"/>
      <c r="F117" s="591"/>
      <c r="G117" s="588"/>
      <c r="H117" s="588"/>
      <c r="I117" s="588"/>
      <c r="J117" s="591"/>
      <c r="K117" s="588"/>
      <c r="L117" s="588"/>
      <c r="M117" s="588"/>
      <c r="N117" s="588"/>
      <c r="O117" s="588"/>
      <c r="P117" s="588"/>
      <c r="Q117" s="588"/>
      <c r="R117" s="588"/>
    </row>
    <row r="118">
      <c r="A118" s="588"/>
      <c r="B118" s="590"/>
      <c r="C118" s="591"/>
      <c r="D118" s="588"/>
      <c r="E118" s="588"/>
      <c r="F118" s="591"/>
      <c r="G118" s="588"/>
      <c r="H118" s="588"/>
      <c r="I118" s="588"/>
      <c r="J118" s="591"/>
      <c r="K118" s="588"/>
      <c r="L118" s="588"/>
      <c r="M118" s="588"/>
      <c r="N118" s="588"/>
      <c r="O118" s="588"/>
      <c r="P118" s="588"/>
      <c r="Q118" s="588"/>
      <c r="R118" s="588"/>
    </row>
    <row r="119">
      <c r="A119" s="588"/>
      <c r="B119" s="590"/>
      <c r="C119" s="591"/>
      <c r="D119" s="588"/>
      <c r="E119" s="588"/>
      <c r="F119" s="591"/>
      <c r="G119" s="588"/>
      <c r="H119" s="588"/>
      <c r="I119" s="588"/>
      <c r="J119" s="591"/>
      <c r="K119" s="588"/>
      <c r="L119" s="588"/>
      <c r="M119" s="588"/>
      <c r="N119" s="588"/>
      <c r="O119" s="588"/>
      <c r="P119" s="588"/>
      <c r="Q119" s="588"/>
      <c r="R119" s="588"/>
    </row>
    <row r="120">
      <c r="A120" s="588"/>
      <c r="B120" s="590"/>
      <c r="C120" s="591"/>
      <c r="D120" s="588"/>
      <c r="E120" s="588"/>
      <c r="F120" s="591"/>
      <c r="G120" s="588"/>
      <c r="H120" s="588"/>
      <c r="I120" s="588"/>
      <c r="J120" s="591"/>
      <c r="K120" s="588"/>
      <c r="L120" s="588"/>
      <c r="M120" s="588"/>
      <c r="N120" s="588"/>
      <c r="O120" s="588"/>
      <c r="P120" s="588"/>
      <c r="Q120" s="588"/>
      <c r="R120" s="588"/>
    </row>
    <row r="121">
      <c r="A121" s="588"/>
      <c r="B121" s="590"/>
      <c r="C121" s="591"/>
      <c r="D121" s="588"/>
      <c r="E121" s="588"/>
      <c r="F121" s="591"/>
      <c r="G121" s="588"/>
      <c r="H121" s="588"/>
      <c r="I121" s="588"/>
      <c r="J121" s="591"/>
      <c r="K121" s="588"/>
      <c r="L121" s="588"/>
      <c r="M121" s="588"/>
      <c r="N121" s="588"/>
      <c r="O121" s="588"/>
      <c r="P121" s="588"/>
      <c r="Q121" s="588"/>
      <c r="R121" s="588"/>
    </row>
    <row r="122">
      <c r="A122" s="588"/>
      <c r="B122" s="590"/>
      <c r="C122" s="591"/>
      <c r="D122" s="588"/>
      <c r="E122" s="588"/>
      <c r="F122" s="591"/>
      <c r="G122" s="588"/>
      <c r="H122" s="588"/>
      <c r="I122" s="588"/>
      <c r="J122" s="591"/>
      <c r="K122" s="588"/>
      <c r="L122" s="588"/>
      <c r="M122" s="588"/>
      <c r="N122" s="588"/>
      <c r="O122" s="588"/>
      <c r="P122" s="588"/>
      <c r="Q122" s="588"/>
      <c r="R122" s="588"/>
    </row>
    <row r="123">
      <c r="A123" s="588"/>
      <c r="B123" s="590"/>
      <c r="C123" s="591"/>
      <c r="D123" s="588"/>
      <c r="E123" s="588"/>
      <c r="F123" s="591"/>
      <c r="G123" s="588"/>
      <c r="H123" s="588"/>
      <c r="I123" s="588"/>
      <c r="J123" s="591"/>
      <c r="K123" s="588"/>
      <c r="L123" s="588"/>
      <c r="M123" s="588"/>
      <c r="N123" s="588"/>
      <c r="O123" s="588"/>
      <c r="P123" s="588"/>
      <c r="Q123" s="588"/>
      <c r="R123" s="588"/>
    </row>
    <row r="124">
      <c r="A124" s="588"/>
      <c r="B124" s="590"/>
      <c r="C124" s="591"/>
      <c r="D124" s="588"/>
      <c r="E124" s="588"/>
      <c r="F124" s="591"/>
      <c r="G124" s="588"/>
      <c r="H124" s="588"/>
      <c r="I124" s="588"/>
      <c r="J124" s="591"/>
      <c r="K124" s="588"/>
      <c r="L124" s="588"/>
      <c r="M124" s="588"/>
      <c r="N124" s="588"/>
      <c r="O124" s="588"/>
      <c r="P124" s="588"/>
      <c r="Q124" s="588"/>
      <c r="R124" s="588"/>
    </row>
    <row r="125">
      <c r="A125" s="588"/>
      <c r="B125" s="590"/>
      <c r="C125" s="591"/>
      <c r="D125" s="588"/>
      <c r="E125" s="588"/>
      <c r="F125" s="591"/>
      <c r="G125" s="588"/>
      <c r="H125" s="588"/>
      <c r="I125" s="588"/>
      <c r="J125" s="591"/>
      <c r="K125" s="588"/>
      <c r="L125" s="588"/>
      <c r="M125" s="588"/>
      <c r="N125" s="588"/>
      <c r="O125" s="588"/>
      <c r="P125" s="588"/>
      <c r="Q125" s="588"/>
      <c r="R125" s="588"/>
    </row>
    <row r="126">
      <c r="A126" s="588"/>
      <c r="B126" s="590"/>
      <c r="C126" s="591"/>
      <c r="D126" s="588"/>
      <c r="E126" s="588"/>
      <c r="F126" s="591"/>
      <c r="G126" s="588"/>
      <c r="H126" s="588"/>
      <c r="I126" s="588"/>
      <c r="J126" s="591"/>
      <c r="K126" s="588"/>
      <c r="L126" s="588"/>
      <c r="M126" s="588"/>
      <c r="N126" s="588"/>
      <c r="O126" s="588"/>
      <c r="P126" s="588"/>
      <c r="Q126" s="588"/>
      <c r="R126" s="588"/>
    </row>
    <row r="127">
      <c r="A127" s="588"/>
      <c r="B127" s="590"/>
      <c r="C127" s="591"/>
      <c r="D127" s="588"/>
      <c r="E127" s="588"/>
      <c r="F127" s="591"/>
      <c r="G127" s="588"/>
      <c r="H127" s="588"/>
      <c r="I127" s="588"/>
      <c r="J127" s="591"/>
      <c r="K127" s="588"/>
      <c r="L127" s="588"/>
      <c r="M127" s="588"/>
      <c r="N127" s="588"/>
      <c r="O127" s="588"/>
      <c r="P127" s="588"/>
      <c r="Q127" s="588"/>
      <c r="R127" s="588"/>
    </row>
    <row r="128">
      <c r="A128" s="588"/>
      <c r="B128" s="590"/>
      <c r="C128" s="591"/>
      <c r="D128" s="588"/>
      <c r="E128" s="588"/>
      <c r="F128" s="591"/>
      <c r="G128" s="588"/>
      <c r="H128" s="588"/>
      <c r="I128" s="588"/>
      <c r="J128" s="591"/>
      <c r="K128" s="588"/>
      <c r="L128" s="588"/>
      <c r="M128" s="588"/>
      <c r="N128" s="588"/>
      <c r="O128" s="588"/>
      <c r="P128" s="588"/>
      <c r="Q128" s="588"/>
      <c r="R128" s="588"/>
    </row>
    <row r="129">
      <c r="A129" s="588"/>
      <c r="B129" s="590"/>
      <c r="C129" s="591"/>
      <c r="D129" s="588"/>
      <c r="E129" s="588"/>
      <c r="F129" s="591"/>
      <c r="G129" s="588"/>
      <c r="H129" s="588"/>
      <c r="I129" s="588"/>
      <c r="J129" s="591"/>
      <c r="K129" s="588"/>
      <c r="L129" s="588"/>
      <c r="M129" s="588"/>
      <c r="N129" s="588"/>
      <c r="O129" s="588"/>
      <c r="P129" s="588"/>
      <c r="Q129" s="588"/>
      <c r="R129" s="588"/>
    </row>
    <row r="130">
      <c r="A130" s="588"/>
      <c r="B130" s="590"/>
      <c r="C130" s="591"/>
      <c r="D130" s="588"/>
      <c r="E130" s="588"/>
      <c r="F130" s="591"/>
      <c r="G130" s="588"/>
      <c r="H130" s="588"/>
      <c r="I130" s="588"/>
      <c r="J130" s="591"/>
      <c r="K130" s="588"/>
      <c r="L130" s="588"/>
      <c r="M130" s="588"/>
      <c r="N130" s="588"/>
      <c r="O130" s="588"/>
      <c r="P130" s="588"/>
      <c r="Q130" s="588"/>
      <c r="R130" s="588"/>
    </row>
    <row r="131">
      <c r="A131" s="588"/>
      <c r="B131" s="590"/>
      <c r="C131" s="591"/>
      <c r="D131" s="588"/>
      <c r="E131" s="588"/>
      <c r="F131" s="591"/>
      <c r="G131" s="588"/>
      <c r="H131" s="588"/>
      <c r="I131" s="588"/>
      <c r="J131" s="591"/>
      <c r="K131" s="588"/>
      <c r="L131" s="588"/>
      <c r="M131" s="588"/>
      <c r="N131" s="588"/>
      <c r="O131" s="588"/>
      <c r="P131" s="588"/>
      <c r="Q131" s="588"/>
      <c r="R131" s="588"/>
    </row>
    <row r="132">
      <c r="A132" s="588"/>
      <c r="B132" s="590"/>
      <c r="C132" s="591"/>
      <c r="D132" s="588"/>
      <c r="E132" s="588"/>
      <c r="F132" s="591"/>
      <c r="G132" s="588"/>
      <c r="H132" s="588"/>
      <c r="I132" s="588"/>
      <c r="J132" s="591"/>
      <c r="K132" s="588"/>
      <c r="L132" s="588"/>
      <c r="M132" s="588"/>
      <c r="N132" s="588"/>
      <c r="O132" s="588"/>
      <c r="P132" s="588"/>
      <c r="Q132" s="588"/>
      <c r="R132" s="588"/>
    </row>
    <row r="133">
      <c r="A133" s="588"/>
      <c r="B133" s="590"/>
      <c r="C133" s="591"/>
      <c r="D133" s="588"/>
      <c r="E133" s="588"/>
      <c r="F133" s="591"/>
      <c r="G133" s="588"/>
      <c r="H133" s="588"/>
      <c r="I133" s="588"/>
      <c r="J133" s="591"/>
      <c r="K133" s="588"/>
      <c r="L133" s="588"/>
      <c r="M133" s="588"/>
      <c r="N133" s="588"/>
      <c r="O133" s="588"/>
      <c r="P133" s="588"/>
      <c r="Q133" s="588"/>
      <c r="R133" s="588"/>
    </row>
    <row r="134">
      <c r="A134" s="588"/>
      <c r="B134" s="590"/>
      <c r="C134" s="591"/>
      <c r="D134" s="588"/>
      <c r="E134" s="588"/>
      <c r="F134" s="591"/>
      <c r="G134" s="588"/>
      <c r="H134" s="588"/>
      <c r="I134" s="588"/>
      <c r="J134" s="591"/>
      <c r="K134" s="588"/>
      <c r="L134" s="588"/>
      <c r="M134" s="588"/>
      <c r="N134" s="588"/>
      <c r="O134" s="588"/>
      <c r="P134" s="588"/>
      <c r="Q134" s="588"/>
      <c r="R134" s="588"/>
    </row>
    <row r="135">
      <c r="A135" s="588"/>
      <c r="B135" s="590"/>
      <c r="C135" s="591"/>
      <c r="D135" s="588"/>
      <c r="E135" s="588"/>
      <c r="F135" s="591"/>
      <c r="G135" s="588"/>
      <c r="H135" s="588"/>
      <c r="I135" s="588"/>
      <c r="J135" s="591"/>
      <c r="K135" s="588"/>
      <c r="L135" s="588"/>
      <c r="M135" s="588"/>
      <c r="N135" s="588"/>
      <c r="O135" s="588"/>
      <c r="P135" s="588"/>
      <c r="Q135" s="588"/>
      <c r="R135" s="588"/>
    </row>
    <row r="136">
      <c r="A136" s="588"/>
      <c r="B136" s="590"/>
      <c r="C136" s="591"/>
      <c r="D136" s="588"/>
      <c r="E136" s="588"/>
      <c r="F136" s="591"/>
      <c r="G136" s="588"/>
      <c r="H136" s="588"/>
      <c r="I136" s="588"/>
      <c r="J136" s="591"/>
      <c r="K136" s="588"/>
      <c r="L136" s="588"/>
      <c r="M136" s="588"/>
      <c r="N136" s="588"/>
      <c r="O136" s="588"/>
      <c r="P136" s="588"/>
      <c r="Q136" s="588"/>
      <c r="R136" s="588"/>
    </row>
    <row r="137">
      <c r="A137" s="588"/>
      <c r="B137" s="590"/>
      <c r="C137" s="591"/>
      <c r="D137" s="588"/>
      <c r="E137" s="588"/>
      <c r="F137" s="591"/>
      <c r="G137" s="588"/>
      <c r="H137" s="588"/>
      <c r="I137" s="588"/>
      <c r="J137" s="591"/>
      <c r="K137" s="588"/>
      <c r="L137" s="588"/>
      <c r="M137" s="588"/>
      <c r="N137" s="588"/>
      <c r="O137" s="588"/>
      <c r="P137" s="588"/>
      <c r="Q137" s="588"/>
      <c r="R137" s="588"/>
    </row>
    <row r="138">
      <c r="A138" s="588"/>
      <c r="B138" s="590"/>
      <c r="C138" s="591"/>
      <c r="D138" s="588"/>
      <c r="E138" s="588"/>
      <c r="F138" s="591"/>
      <c r="G138" s="588"/>
      <c r="H138" s="588"/>
      <c r="I138" s="588"/>
      <c r="J138" s="591"/>
      <c r="K138" s="588"/>
      <c r="L138" s="588"/>
      <c r="M138" s="588"/>
      <c r="N138" s="588"/>
      <c r="O138" s="588"/>
      <c r="P138" s="588"/>
      <c r="Q138" s="588"/>
      <c r="R138" s="588"/>
    </row>
    <row r="139">
      <c r="A139" s="588"/>
      <c r="B139" s="590"/>
      <c r="C139" s="591"/>
      <c r="D139" s="588"/>
      <c r="E139" s="588"/>
      <c r="F139" s="591"/>
      <c r="G139" s="588"/>
      <c r="H139" s="588"/>
      <c r="I139" s="588"/>
      <c r="J139" s="591"/>
      <c r="K139" s="588"/>
      <c r="L139" s="588"/>
      <c r="M139" s="588"/>
      <c r="N139" s="588"/>
      <c r="O139" s="588"/>
      <c r="P139" s="588"/>
      <c r="Q139" s="588"/>
      <c r="R139" s="588"/>
    </row>
    <row r="140">
      <c r="A140" s="588"/>
      <c r="B140" s="590"/>
      <c r="C140" s="591"/>
      <c r="D140" s="588"/>
      <c r="E140" s="588"/>
      <c r="F140" s="591"/>
      <c r="G140" s="588"/>
      <c r="H140" s="588"/>
      <c r="I140" s="588"/>
      <c r="J140" s="591"/>
      <c r="K140" s="588"/>
      <c r="L140" s="588"/>
      <c r="M140" s="588"/>
      <c r="N140" s="588"/>
      <c r="O140" s="588"/>
      <c r="P140" s="588"/>
      <c r="Q140" s="588"/>
      <c r="R140" s="588"/>
    </row>
    <row r="141">
      <c r="A141" s="588"/>
      <c r="B141" s="590"/>
      <c r="C141" s="591"/>
      <c r="D141" s="588"/>
      <c r="E141" s="588"/>
      <c r="F141" s="591"/>
      <c r="G141" s="588"/>
      <c r="H141" s="588"/>
      <c r="I141" s="588"/>
      <c r="J141" s="591"/>
      <c r="K141" s="588"/>
      <c r="L141" s="588"/>
      <c r="M141" s="588"/>
      <c r="N141" s="588"/>
      <c r="O141" s="588"/>
      <c r="P141" s="588"/>
      <c r="Q141" s="588"/>
      <c r="R141" s="588"/>
    </row>
    <row r="142">
      <c r="A142" s="588"/>
      <c r="B142" s="590"/>
      <c r="C142" s="591"/>
      <c r="D142" s="588"/>
      <c r="E142" s="588"/>
      <c r="F142" s="591"/>
      <c r="G142" s="588"/>
      <c r="H142" s="588"/>
      <c r="I142" s="588"/>
      <c r="J142" s="591"/>
      <c r="K142" s="588"/>
      <c r="L142" s="588"/>
      <c r="M142" s="588"/>
      <c r="N142" s="588"/>
      <c r="O142" s="588"/>
      <c r="P142" s="588"/>
      <c r="Q142" s="588"/>
      <c r="R142" s="588"/>
    </row>
    <row r="143">
      <c r="A143" s="588"/>
      <c r="B143" s="590"/>
      <c r="C143" s="591"/>
      <c r="D143" s="588"/>
      <c r="E143" s="588"/>
      <c r="F143" s="591"/>
      <c r="G143" s="588"/>
      <c r="H143" s="588"/>
      <c r="I143" s="588"/>
      <c r="J143" s="591"/>
      <c r="K143" s="588"/>
      <c r="L143" s="588"/>
      <c r="M143" s="588"/>
      <c r="N143" s="588"/>
      <c r="O143" s="588"/>
      <c r="P143" s="588"/>
      <c r="Q143" s="588"/>
      <c r="R143" s="588"/>
    </row>
    <row r="144">
      <c r="A144" s="588"/>
      <c r="B144" s="590"/>
      <c r="C144" s="591"/>
      <c r="D144" s="588"/>
      <c r="E144" s="588"/>
      <c r="F144" s="591"/>
      <c r="G144" s="588"/>
      <c r="H144" s="588"/>
      <c r="I144" s="588"/>
      <c r="J144" s="591"/>
      <c r="K144" s="588"/>
      <c r="L144" s="588"/>
      <c r="M144" s="588"/>
      <c r="N144" s="588"/>
      <c r="O144" s="588"/>
      <c r="P144" s="588"/>
      <c r="Q144" s="588"/>
      <c r="R144" s="588"/>
    </row>
    <row r="145">
      <c r="A145" s="588"/>
      <c r="B145" s="590"/>
      <c r="C145" s="591"/>
      <c r="D145" s="588"/>
      <c r="E145" s="588"/>
      <c r="F145" s="591"/>
      <c r="G145" s="588"/>
      <c r="H145" s="588"/>
      <c r="I145" s="588"/>
      <c r="J145" s="591"/>
      <c r="K145" s="588"/>
      <c r="L145" s="588"/>
      <c r="M145" s="588"/>
      <c r="N145" s="588"/>
      <c r="O145" s="588"/>
      <c r="P145" s="588"/>
      <c r="Q145" s="588"/>
      <c r="R145" s="588"/>
    </row>
    <row r="146">
      <c r="A146" s="588"/>
      <c r="B146" s="590"/>
      <c r="C146" s="591"/>
      <c r="D146" s="588"/>
      <c r="E146" s="588"/>
      <c r="F146" s="591"/>
      <c r="G146" s="588"/>
      <c r="H146" s="588"/>
      <c r="I146" s="588"/>
      <c r="J146" s="591"/>
      <c r="K146" s="588"/>
      <c r="L146" s="588"/>
      <c r="M146" s="588"/>
      <c r="N146" s="588"/>
      <c r="O146" s="588"/>
      <c r="P146" s="588"/>
      <c r="Q146" s="588"/>
      <c r="R146" s="588"/>
    </row>
    <row r="147">
      <c r="A147" s="588"/>
      <c r="B147" s="590"/>
      <c r="C147" s="591"/>
      <c r="D147" s="588"/>
      <c r="E147" s="588"/>
      <c r="F147" s="591"/>
      <c r="G147" s="588"/>
      <c r="H147" s="588"/>
      <c r="I147" s="588"/>
      <c r="J147" s="591"/>
      <c r="K147" s="588"/>
      <c r="L147" s="588"/>
      <c r="M147" s="588"/>
      <c r="N147" s="588"/>
      <c r="O147" s="588"/>
      <c r="P147" s="588"/>
      <c r="Q147" s="588"/>
      <c r="R147" s="588"/>
    </row>
    <row r="148">
      <c r="A148" s="588"/>
      <c r="B148" s="590"/>
      <c r="C148" s="591"/>
      <c r="D148" s="588"/>
      <c r="E148" s="588"/>
      <c r="F148" s="591"/>
      <c r="G148" s="588"/>
      <c r="H148" s="588"/>
      <c r="I148" s="588"/>
      <c r="J148" s="591"/>
      <c r="K148" s="588"/>
      <c r="L148" s="588"/>
      <c r="M148" s="588"/>
      <c r="N148" s="588"/>
      <c r="O148" s="588"/>
      <c r="P148" s="588"/>
      <c r="Q148" s="588"/>
      <c r="R148" s="588"/>
    </row>
    <row r="149">
      <c r="A149" s="588"/>
      <c r="B149" s="590"/>
      <c r="C149" s="591"/>
      <c r="D149" s="588"/>
      <c r="E149" s="588"/>
      <c r="F149" s="591"/>
      <c r="G149" s="588"/>
      <c r="H149" s="588"/>
      <c r="I149" s="588"/>
      <c r="J149" s="591"/>
      <c r="K149" s="588"/>
      <c r="L149" s="588"/>
      <c r="M149" s="588"/>
      <c r="N149" s="588"/>
      <c r="O149" s="588"/>
      <c r="P149" s="588"/>
      <c r="Q149" s="588"/>
      <c r="R149" s="588"/>
    </row>
    <row r="150">
      <c r="A150" s="588"/>
      <c r="B150" s="590"/>
      <c r="C150" s="591"/>
      <c r="D150" s="588"/>
      <c r="E150" s="588"/>
      <c r="F150" s="591"/>
      <c r="G150" s="588"/>
      <c r="H150" s="588"/>
      <c r="I150" s="588"/>
      <c r="J150" s="591"/>
      <c r="K150" s="588"/>
      <c r="L150" s="588"/>
      <c r="M150" s="588"/>
      <c r="N150" s="588"/>
      <c r="O150" s="588"/>
      <c r="P150" s="588"/>
      <c r="Q150" s="588"/>
      <c r="R150" s="588"/>
    </row>
    <row r="151">
      <c r="A151" s="588"/>
      <c r="B151" s="590"/>
      <c r="C151" s="591"/>
      <c r="D151" s="588"/>
      <c r="E151" s="588"/>
      <c r="F151" s="591"/>
      <c r="G151" s="588"/>
      <c r="H151" s="588"/>
      <c r="I151" s="588"/>
      <c r="J151" s="591"/>
      <c r="K151" s="588"/>
      <c r="L151" s="588"/>
      <c r="M151" s="588"/>
      <c r="N151" s="588"/>
      <c r="O151" s="588"/>
      <c r="P151" s="588"/>
      <c r="Q151" s="588"/>
      <c r="R151" s="588"/>
    </row>
    <row r="152">
      <c r="A152" s="588"/>
      <c r="B152" s="590"/>
      <c r="C152" s="591"/>
      <c r="D152" s="588"/>
      <c r="E152" s="588"/>
      <c r="F152" s="591"/>
      <c r="G152" s="588"/>
      <c r="H152" s="588"/>
      <c r="I152" s="588"/>
      <c r="J152" s="591"/>
      <c r="K152" s="588"/>
      <c r="L152" s="588"/>
      <c r="M152" s="588"/>
      <c r="N152" s="588"/>
      <c r="O152" s="588"/>
      <c r="P152" s="588"/>
      <c r="Q152" s="588"/>
      <c r="R152" s="588"/>
    </row>
    <row r="153">
      <c r="A153" s="588"/>
      <c r="B153" s="590"/>
      <c r="C153" s="591"/>
      <c r="D153" s="588"/>
      <c r="E153" s="588"/>
      <c r="F153" s="591"/>
      <c r="G153" s="588"/>
      <c r="H153" s="588"/>
      <c r="I153" s="588"/>
      <c r="J153" s="591"/>
      <c r="K153" s="588"/>
      <c r="L153" s="588"/>
      <c r="M153" s="588"/>
      <c r="N153" s="588"/>
      <c r="O153" s="588"/>
      <c r="P153" s="588"/>
      <c r="Q153" s="588"/>
      <c r="R153" s="588"/>
    </row>
    <row r="154">
      <c r="A154" s="588"/>
      <c r="B154" s="590"/>
      <c r="C154" s="591"/>
      <c r="D154" s="588"/>
      <c r="E154" s="588"/>
      <c r="F154" s="591"/>
      <c r="G154" s="588"/>
      <c r="H154" s="588"/>
      <c r="I154" s="588"/>
      <c r="J154" s="591"/>
      <c r="K154" s="588"/>
      <c r="L154" s="588"/>
      <c r="M154" s="588"/>
      <c r="N154" s="588"/>
      <c r="O154" s="588"/>
      <c r="P154" s="588"/>
      <c r="Q154" s="588"/>
      <c r="R154" s="588"/>
    </row>
    <row r="155">
      <c r="A155" s="588"/>
      <c r="B155" s="590"/>
      <c r="C155" s="591"/>
      <c r="D155" s="588"/>
      <c r="E155" s="588"/>
      <c r="F155" s="591"/>
      <c r="G155" s="588"/>
      <c r="H155" s="588"/>
      <c r="I155" s="588"/>
      <c r="J155" s="591"/>
      <c r="K155" s="588"/>
      <c r="L155" s="588"/>
      <c r="M155" s="588"/>
      <c r="N155" s="588"/>
      <c r="O155" s="588"/>
      <c r="P155" s="588"/>
      <c r="Q155" s="588"/>
      <c r="R155" s="588"/>
    </row>
    <row r="156">
      <c r="A156" s="588"/>
      <c r="B156" s="590"/>
      <c r="C156" s="591"/>
      <c r="D156" s="588"/>
      <c r="E156" s="588"/>
      <c r="F156" s="591"/>
      <c r="G156" s="588"/>
      <c r="H156" s="588"/>
      <c r="I156" s="588"/>
      <c r="J156" s="591"/>
      <c r="K156" s="588"/>
      <c r="L156" s="588"/>
      <c r="M156" s="588"/>
      <c r="N156" s="588"/>
      <c r="O156" s="588"/>
      <c r="P156" s="588"/>
      <c r="Q156" s="588"/>
      <c r="R156" s="588"/>
    </row>
    <row r="157">
      <c r="A157" s="588"/>
      <c r="B157" s="590"/>
      <c r="C157" s="591"/>
      <c r="D157" s="588"/>
      <c r="E157" s="588"/>
      <c r="F157" s="591"/>
      <c r="G157" s="588"/>
      <c r="H157" s="588"/>
      <c r="I157" s="588"/>
      <c r="J157" s="591"/>
      <c r="K157" s="588"/>
      <c r="L157" s="588"/>
      <c r="M157" s="588"/>
      <c r="N157" s="588"/>
      <c r="O157" s="588"/>
      <c r="P157" s="588"/>
      <c r="Q157" s="588"/>
      <c r="R157" s="588"/>
    </row>
    <row r="158">
      <c r="A158" s="588"/>
      <c r="B158" s="590"/>
      <c r="C158" s="591"/>
      <c r="D158" s="588"/>
      <c r="E158" s="588"/>
      <c r="F158" s="591"/>
      <c r="G158" s="588"/>
      <c r="H158" s="588"/>
      <c r="I158" s="588"/>
      <c r="J158" s="591"/>
      <c r="K158" s="588"/>
      <c r="L158" s="588"/>
      <c r="M158" s="588"/>
      <c r="N158" s="588"/>
      <c r="O158" s="588"/>
      <c r="P158" s="588"/>
      <c r="Q158" s="588"/>
      <c r="R158" s="588"/>
    </row>
    <row r="159">
      <c r="A159" s="588"/>
      <c r="B159" s="590"/>
      <c r="C159" s="591"/>
      <c r="D159" s="588"/>
      <c r="E159" s="588"/>
      <c r="F159" s="591"/>
      <c r="G159" s="588"/>
      <c r="H159" s="588"/>
      <c r="I159" s="588"/>
      <c r="J159" s="591"/>
      <c r="K159" s="588"/>
      <c r="L159" s="588"/>
      <c r="M159" s="588"/>
      <c r="N159" s="588"/>
      <c r="O159" s="588"/>
      <c r="P159" s="588"/>
      <c r="Q159" s="588"/>
      <c r="R159" s="588"/>
    </row>
    <row r="160">
      <c r="A160" s="588"/>
      <c r="B160" s="590"/>
      <c r="C160" s="591"/>
      <c r="D160" s="588"/>
      <c r="E160" s="588"/>
      <c r="F160" s="591"/>
      <c r="G160" s="588"/>
      <c r="H160" s="588"/>
      <c r="I160" s="588"/>
      <c r="J160" s="591"/>
      <c r="K160" s="588"/>
      <c r="L160" s="588"/>
      <c r="M160" s="588"/>
      <c r="N160" s="588"/>
      <c r="O160" s="588"/>
      <c r="P160" s="588"/>
      <c r="Q160" s="588"/>
      <c r="R160" s="588"/>
    </row>
    <row r="161">
      <c r="A161" s="588"/>
      <c r="B161" s="590"/>
      <c r="C161" s="591"/>
      <c r="D161" s="588"/>
      <c r="E161" s="588"/>
      <c r="F161" s="591"/>
      <c r="G161" s="588"/>
      <c r="H161" s="588"/>
      <c r="I161" s="588"/>
      <c r="J161" s="591"/>
      <c r="K161" s="588"/>
      <c r="L161" s="588"/>
      <c r="M161" s="588"/>
      <c r="N161" s="588"/>
      <c r="O161" s="588"/>
      <c r="P161" s="588"/>
      <c r="Q161" s="588"/>
      <c r="R161" s="588"/>
    </row>
    <row r="162">
      <c r="A162" s="588"/>
      <c r="B162" s="590"/>
      <c r="C162" s="591"/>
      <c r="D162" s="588"/>
      <c r="E162" s="588"/>
      <c r="F162" s="591"/>
      <c r="G162" s="588"/>
      <c r="H162" s="588"/>
      <c r="I162" s="588"/>
      <c r="J162" s="591"/>
      <c r="K162" s="588"/>
      <c r="L162" s="588"/>
      <c r="M162" s="588"/>
      <c r="N162" s="588"/>
      <c r="O162" s="588"/>
      <c r="P162" s="588"/>
      <c r="Q162" s="588"/>
      <c r="R162" s="588"/>
    </row>
    <row r="163">
      <c r="A163" s="588"/>
      <c r="B163" s="590"/>
      <c r="C163" s="591"/>
      <c r="D163" s="588"/>
      <c r="E163" s="588"/>
      <c r="F163" s="591"/>
      <c r="G163" s="588"/>
      <c r="H163" s="588"/>
      <c r="I163" s="588"/>
      <c r="J163" s="591"/>
      <c r="K163" s="588"/>
      <c r="L163" s="588"/>
      <c r="M163" s="588"/>
      <c r="N163" s="588"/>
      <c r="O163" s="588"/>
      <c r="P163" s="588"/>
      <c r="Q163" s="588"/>
      <c r="R163" s="588"/>
    </row>
    <row r="164">
      <c r="A164" s="588"/>
      <c r="B164" s="590"/>
      <c r="C164" s="591"/>
      <c r="D164" s="588"/>
      <c r="E164" s="588"/>
      <c r="F164" s="591"/>
      <c r="G164" s="588"/>
      <c r="H164" s="588"/>
      <c r="I164" s="588"/>
      <c r="J164" s="591"/>
      <c r="K164" s="588"/>
      <c r="L164" s="588"/>
      <c r="M164" s="588"/>
      <c r="N164" s="588"/>
      <c r="O164" s="588"/>
      <c r="P164" s="588"/>
      <c r="Q164" s="588"/>
      <c r="R164" s="588"/>
    </row>
    <row r="165">
      <c r="A165" s="588"/>
      <c r="B165" s="590"/>
      <c r="C165" s="591"/>
      <c r="D165" s="588"/>
      <c r="E165" s="588"/>
      <c r="F165" s="591"/>
      <c r="G165" s="588"/>
      <c r="H165" s="588"/>
      <c r="I165" s="588"/>
      <c r="J165" s="591"/>
      <c r="K165" s="588"/>
      <c r="L165" s="588"/>
      <c r="M165" s="588"/>
      <c r="N165" s="588"/>
      <c r="O165" s="588"/>
      <c r="P165" s="588"/>
      <c r="Q165" s="588"/>
      <c r="R165" s="588"/>
    </row>
    <row r="166">
      <c r="A166" s="588"/>
      <c r="B166" s="590"/>
      <c r="C166" s="591"/>
      <c r="D166" s="588"/>
      <c r="E166" s="588"/>
      <c r="F166" s="591"/>
      <c r="G166" s="588"/>
      <c r="H166" s="588"/>
      <c r="I166" s="588"/>
      <c r="J166" s="591"/>
      <c r="K166" s="588"/>
      <c r="L166" s="588"/>
      <c r="M166" s="588"/>
      <c r="N166" s="588"/>
      <c r="O166" s="588"/>
      <c r="P166" s="588"/>
      <c r="Q166" s="588"/>
      <c r="R166" s="588"/>
    </row>
    <row r="167">
      <c r="A167" s="588"/>
      <c r="B167" s="590"/>
      <c r="C167" s="591"/>
      <c r="D167" s="588"/>
      <c r="E167" s="588"/>
      <c r="F167" s="591"/>
      <c r="G167" s="588"/>
      <c r="H167" s="588"/>
      <c r="I167" s="588"/>
      <c r="J167" s="591"/>
      <c r="K167" s="588"/>
      <c r="L167" s="588"/>
      <c r="M167" s="588"/>
      <c r="N167" s="588"/>
      <c r="O167" s="588"/>
      <c r="P167" s="588"/>
      <c r="Q167" s="588"/>
      <c r="R167" s="588"/>
    </row>
    <row r="168">
      <c r="A168" s="588"/>
      <c r="B168" s="590"/>
      <c r="C168" s="591"/>
      <c r="D168" s="588"/>
      <c r="E168" s="588"/>
      <c r="F168" s="591"/>
      <c r="G168" s="588"/>
      <c r="H168" s="588"/>
      <c r="I168" s="588"/>
      <c r="J168" s="591"/>
      <c r="K168" s="588"/>
      <c r="L168" s="588"/>
      <c r="M168" s="588"/>
      <c r="N168" s="588"/>
      <c r="O168" s="588"/>
      <c r="P168" s="588"/>
      <c r="Q168" s="588"/>
      <c r="R168" s="588"/>
    </row>
    <row r="169">
      <c r="A169" s="588"/>
      <c r="B169" s="590"/>
      <c r="C169" s="591"/>
      <c r="D169" s="588"/>
      <c r="E169" s="588"/>
      <c r="F169" s="591"/>
      <c r="G169" s="588"/>
      <c r="H169" s="588"/>
      <c r="I169" s="588"/>
      <c r="J169" s="591"/>
      <c r="K169" s="588"/>
      <c r="L169" s="588"/>
      <c r="M169" s="588"/>
      <c r="N169" s="588"/>
      <c r="O169" s="588"/>
      <c r="P169" s="588"/>
      <c r="Q169" s="588"/>
      <c r="R169" s="588"/>
    </row>
    <row r="170">
      <c r="A170" s="588"/>
      <c r="B170" s="590"/>
      <c r="C170" s="591"/>
      <c r="D170" s="588"/>
      <c r="E170" s="588"/>
      <c r="F170" s="591"/>
      <c r="G170" s="588"/>
      <c r="H170" s="588"/>
      <c r="I170" s="588"/>
      <c r="J170" s="591"/>
      <c r="K170" s="588"/>
      <c r="L170" s="588"/>
      <c r="M170" s="588"/>
      <c r="N170" s="588"/>
      <c r="O170" s="588"/>
      <c r="P170" s="588"/>
      <c r="Q170" s="588"/>
      <c r="R170" s="588"/>
    </row>
    <row r="171">
      <c r="A171" s="588"/>
      <c r="B171" s="590"/>
      <c r="C171" s="591"/>
      <c r="D171" s="588"/>
      <c r="E171" s="588"/>
      <c r="F171" s="591"/>
      <c r="G171" s="588"/>
      <c r="H171" s="588"/>
      <c r="I171" s="588"/>
      <c r="J171" s="591"/>
      <c r="K171" s="588"/>
      <c r="L171" s="588"/>
      <c r="M171" s="588"/>
      <c r="N171" s="588"/>
      <c r="O171" s="588"/>
      <c r="P171" s="588"/>
      <c r="Q171" s="588"/>
      <c r="R171" s="588"/>
    </row>
    <row r="172">
      <c r="A172" s="588"/>
      <c r="B172" s="590"/>
      <c r="C172" s="591"/>
      <c r="D172" s="588"/>
      <c r="E172" s="588"/>
      <c r="F172" s="591"/>
      <c r="G172" s="588"/>
      <c r="H172" s="588"/>
      <c r="I172" s="588"/>
      <c r="J172" s="591"/>
      <c r="K172" s="588"/>
      <c r="L172" s="588"/>
      <c r="M172" s="588"/>
      <c r="N172" s="588"/>
      <c r="O172" s="588"/>
      <c r="P172" s="588"/>
      <c r="Q172" s="588"/>
      <c r="R172" s="588"/>
    </row>
    <row r="173">
      <c r="A173" s="588"/>
      <c r="B173" s="590"/>
      <c r="C173" s="591"/>
      <c r="D173" s="588"/>
      <c r="E173" s="588"/>
      <c r="F173" s="591"/>
      <c r="G173" s="588"/>
      <c r="H173" s="588"/>
      <c r="I173" s="588"/>
      <c r="J173" s="591"/>
      <c r="K173" s="588"/>
      <c r="L173" s="588"/>
      <c r="M173" s="588"/>
      <c r="N173" s="588"/>
      <c r="O173" s="588"/>
      <c r="P173" s="588"/>
      <c r="Q173" s="588"/>
      <c r="R173" s="588"/>
    </row>
    <row r="174">
      <c r="A174" s="588"/>
      <c r="B174" s="590"/>
      <c r="C174" s="591"/>
      <c r="D174" s="588"/>
      <c r="E174" s="588"/>
      <c r="F174" s="591"/>
      <c r="G174" s="588"/>
      <c r="H174" s="588"/>
      <c r="I174" s="588"/>
      <c r="J174" s="591"/>
      <c r="K174" s="588"/>
      <c r="L174" s="588"/>
      <c r="M174" s="588"/>
      <c r="N174" s="588"/>
      <c r="O174" s="588"/>
      <c r="P174" s="588"/>
      <c r="Q174" s="588"/>
      <c r="R174" s="588"/>
    </row>
    <row r="175">
      <c r="A175" s="588"/>
      <c r="B175" s="590"/>
      <c r="C175" s="591"/>
      <c r="D175" s="588"/>
      <c r="E175" s="588"/>
      <c r="F175" s="591"/>
      <c r="G175" s="588"/>
      <c r="H175" s="588"/>
      <c r="I175" s="588"/>
      <c r="J175" s="591"/>
      <c r="K175" s="588"/>
      <c r="L175" s="588"/>
      <c r="M175" s="588"/>
      <c r="N175" s="588"/>
      <c r="O175" s="588"/>
      <c r="P175" s="588"/>
      <c r="Q175" s="588"/>
      <c r="R175" s="588"/>
    </row>
    <row r="176">
      <c r="A176" s="588"/>
      <c r="B176" s="590"/>
      <c r="C176" s="591"/>
      <c r="D176" s="588"/>
      <c r="E176" s="588"/>
      <c r="F176" s="591"/>
      <c r="G176" s="588"/>
      <c r="H176" s="588"/>
      <c r="I176" s="588"/>
      <c r="J176" s="591"/>
      <c r="K176" s="588"/>
      <c r="L176" s="588"/>
      <c r="M176" s="588"/>
      <c r="N176" s="588"/>
      <c r="O176" s="588"/>
      <c r="P176" s="588"/>
      <c r="Q176" s="588"/>
      <c r="R176" s="588"/>
    </row>
    <row r="177">
      <c r="A177" s="588"/>
      <c r="B177" s="590"/>
      <c r="C177" s="591"/>
      <c r="D177" s="588"/>
      <c r="E177" s="588"/>
      <c r="F177" s="591"/>
      <c r="G177" s="588"/>
      <c r="H177" s="588"/>
      <c r="I177" s="588"/>
      <c r="J177" s="591"/>
      <c r="K177" s="588"/>
      <c r="L177" s="588"/>
      <c r="M177" s="588"/>
      <c r="N177" s="588"/>
      <c r="O177" s="588"/>
      <c r="P177" s="588"/>
      <c r="Q177" s="588"/>
      <c r="R177" s="588"/>
    </row>
    <row r="178">
      <c r="A178" s="588"/>
      <c r="B178" s="590"/>
      <c r="C178" s="591"/>
      <c r="D178" s="588"/>
      <c r="E178" s="588"/>
      <c r="F178" s="591"/>
      <c r="G178" s="588"/>
      <c r="H178" s="588"/>
      <c r="I178" s="588"/>
      <c r="J178" s="591"/>
      <c r="K178" s="588"/>
      <c r="L178" s="588"/>
      <c r="M178" s="588"/>
      <c r="N178" s="588"/>
      <c r="O178" s="588"/>
      <c r="P178" s="588"/>
      <c r="Q178" s="588"/>
      <c r="R178" s="588"/>
    </row>
    <row r="179">
      <c r="A179" s="588"/>
      <c r="B179" s="590"/>
      <c r="C179" s="591"/>
      <c r="D179" s="588"/>
      <c r="E179" s="588"/>
      <c r="F179" s="591"/>
      <c r="G179" s="588"/>
      <c r="H179" s="588"/>
      <c r="I179" s="588"/>
      <c r="J179" s="591"/>
      <c r="K179" s="588"/>
      <c r="L179" s="588"/>
      <c r="M179" s="588"/>
      <c r="N179" s="588"/>
      <c r="O179" s="588"/>
      <c r="P179" s="588"/>
      <c r="Q179" s="588"/>
      <c r="R179" s="588"/>
    </row>
    <row r="180">
      <c r="A180" s="588"/>
      <c r="B180" s="590"/>
      <c r="C180" s="591"/>
      <c r="D180" s="588"/>
      <c r="E180" s="588"/>
      <c r="F180" s="591"/>
      <c r="G180" s="588"/>
      <c r="H180" s="588"/>
      <c r="I180" s="588"/>
      <c r="J180" s="591"/>
      <c r="K180" s="588"/>
      <c r="L180" s="588"/>
      <c r="M180" s="588"/>
      <c r="N180" s="588"/>
      <c r="O180" s="588"/>
      <c r="P180" s="588"/>
      <c r="Q180" s="588"/>
      <c r="R180" s="588"/>
    </row>
    <row r="181">
      <c r="A181" s="588"/>
      <c r="B181" s="590"/>
      <c r="C181" s="591"/>
      <c r="D181" s="588"/>
      <c r="E181" s="588"/>
      <c r="F181" s="591"/>
      <c r="G181" s="588"/>
      <c r="H181" s="588"/>
      <c r="I181" s="588"/>
      <c r="J181" s="591"/>
      <c r="K181" s="588"/>
      <c r="L181" s="588"/>
      <c r="M181" s="588"/>
      <c r="N181" s="588"/>
      <c r="O181" s="588"/>
      <c r="P181" s="588"/>
      <c r="Q181" s="588"/>
      <c r="R181" s="588"/>
    </row>
    <row r="182">
      <c r="A182" s="588"/>
      <c r="B182" s="590"/>
      <c r="C182" s="591"/>
      <c r="D182" s="588"/>
      <c r="E182" s="588"/>
      <c r="F182" s="591"/>
      <c r="G182" s="588"/>
      <c r="H182" s="588"/>
      <c r="I182" s="588"/>
      <c r="J182" s="591"/>
      <c r="K182" s="588"/>
      <c r="L182" s="588"/>
      <c r="M182" s="588"/>
      <c r="N182" s="588"/>
      <c r="O182" s="588"/>
      <c r="P182" s="588"/>
      <c r="Q182" s="588"/>
      <c r="R182" s="588"/>
    </row>
    <row r="183">
      <c r="A183" s="588"/>
      <c r="B183" s="590"/>
      <c r="C183" s="591"/>
      <c r="D183" s="588"/>
      <c r="E183" s="588"/>
      <c r="F183" s="591"/>
      <c r="G183" s="588"/>
      <c r="H183" s="588"/>
      <c r="I183" s="588"/>
      <c r="J183" s="591"/>
      <c r="K183" s="588"/>
      <c r="L183" s="588"/>
      <c r="M183" s="588"/>
      <c r="N183" s="588"/>
      <c r="O183" s="588"/>
      <c r="P183" s="588"/>
      <c r="Q183" s="588"/>
      <c r="R183" s="588"/>
    </row>
    <row r="184">
      <c r="A184" s="588"/>
      <c r="B184" s="590"/>
      <c r="C184" s="591"/>
      <c r="D184" s="588"/>
      <c r="E184" s="588"/>
      <c r="F184" s="591"/>
      <c r="G184" s="588"/>
      <c r="H184" s="588"/>
      <c r="I184" s="588"/>
      <c r="J184" s="591"/>
      <c r="K184" s="588"/>
      <c r="L184" s="588"/>
      <c r="M184" s="588"/>
      <c r="N184" s="588"/>
      <c r="O184" s="588"/>
      <c r="P184" s="588"/>
      <c r="Q184" s="588"/>
      <c r="R184" s="588"/>
    </row>
    <row r="185">
      <c r="A185" s="588"/>
      <c r="B185" s="590"/>
      <c r="C185" s="591"/>
      <c r="D185" s="588"/>
      <c r="E185" s="588"/>
      <c r="F185" s="591"/>
      <c r="G185" s="588"/>
      <c r="H185" s="588"/>
      <c r="I185" s="588"/>
      <c r="J185" s="591"/>
      <c r="K185" s="588"/>
      <c r="L185" s="588"/>
      <c r="M185" s="588"/>
      <c r="N185" s="588"/>
      <c r="O185" s="588"/>
      <c r="P185" s="588"/>
      <c r="Q185" s="588"/>
      <c r="R185" s="588"/>
    </row>
    <row r="186">
      <c r="A186" s="588"/>
      <c r="B186" s="590"/>
      <c r="C186" s="591"/>
      <c r="D186" s="588"/>
      <c r="E186" s="588"/>
      <c r="F186" s="591"/>
      <c r="G186" s="588"/>
      <c r="H186" s="588"/>
      <c r="I186" s="588"/>
      <c r="J186" s="591"/>
      <c r="K186" s="588"/>
      <c r="L186" s="588"/>
      <c r="M186" s="588"/>
      <c r="N186" s="588"/>
      <c r="O186" s="588"/>
      <c r="P186" s="588"/>
      <c r="Q186" s="588"/>
      <c r="R186" s="588"/>
    </row>
    <row r="187">
      <c r="A187" s="588"/>
      <c r="B187" s="590"/>
      <c r="C187" s="591"/>
      <c r="D187" s="588"/>
      <c r="E187" s="588"/>
      <c r="F187" s="591"/>
      <c r="G187" s="588"/>
      <c r="H187" s="588"/>
      <c r="I187" s="588"/>
      <c r="J187" s="591"/>
      <c r="K187" s="588"/>
      <c r="L187" s="588"/>
      <c r="M187" s="588"/>
      <c r="N187" s="588"/>
      <c r="O187" s="588"/>
      <c r="P187" s="588"/>
      <c r="Q187" s="588"/>
      <c r="R187" s="588"/>
    </row>
    <row r="188">
      <c r="A188" s="588"/>
      <c r="B188" s="590"/>
      <c r="C188" s="591"/>
      <c r="D188" s="588"/>
      <c r="E188" s="588"/>
      <c r="F188" s="591"/>
      <c r="G188" s="588"/>
      <c r="H188" s="588"/>
      <c r="I188" s="588"/>
      <c r="J188" s="591"/>
      <c r="K188" s="588"/>
      <c r="L188" s="588"/>
      <c r="M188" s="588"/>
      <c r="N188" s="588"/>
      <c r="O188" s="588"/>
      <c r="P188" s="588"/>
      <c r="Q188" s="588"/>
      <c r="R188" s="588"/>
    </row>
    <row r="189">
      <c r="A189" s="588"/>
      <c r="B189" s="590"/>
      <c r="C189" s="591"/>
      <c r="D189" s="588"/>
      <c r="E189" s="588"/>
      <c r="F189" s="591"/>
      <c r="G189" s="588"/>
      <c r="H189" s="588"/>
      <c r="I189" s="588"/>
      <c r="J189" s="591"/>
      <c r="K189" s="588"/>
      <c r="L189" s="588"/>
      <c r="M189" s="588"/>
      <c r="N189" s="588"/>
      <c r="O189" s="588"/>
      <c r="P189" s="588"/>
      <c r="Q189" s="588"/>
      <c r="R189" s="588"/>
    </row>
    <row r="190">
      <c r="A190" s="588"/>
      <c r="B190" s="590"/>
      <c r="C190" s="591"/>
      <c r="D190" s="588"/>
      <c r="E190" s="588"/>
      <c r="F190" s="591"/>
      <c r="G190" s="588"/>
      <c r="H190" s="588"/>
      <c r="I190" s="588"/>
      <c r="J190" s="591"/>
      <c r="K190" s="588"/>
      <c r="L190" s="588"/>
      <c r="M190" s="588"/>
      <c r="N190" s="588"/>
      <c r="O190" s="588"/>
      <c r="P190" s="588"/>
      <c r="Q190" s="588"/>
      <c r="R190" s="588"/>
    </row>
    <row r="191">
      <c r="A191" s="588"/>
      <c r="B191" s="590"/>
      <c r="C191" s="591"/>
      <c r="D191" s="588"/>
      <c r="E191" s="588"/>
      <c r="F191" s="591"/>
      <c r="G191" s="588"/>
      <c r="H191" s="588"/>
      <c r="I191" s="588"/>
      <c r="J191" s="591"/>
      <c r="K191" s="588"/>
      <c r="L191" s="588"/>
      <c r="M191" s="588"/>
      <c r="N191" s="588"/>
      <c r="O191" s="588"/>
      <c r="P191" s="588"/>
      <c r="Q191" s="588"/>
      <c r="R191" s="588"/>
    </row>
    <row r="192">
      <c r="A192" s="588"/>
      <c r="B192" s="590"/>
      <c r="C192" s="591"/>
      <c r="D192" s="588"/>
      <c r="E192" s="588"/>
      <c r="F192" s="591"/>
      <c r="G192" s="588"/>
      <c r="H192" s="588"/>
      <c r="I192" s="588"/>
      <c r="J192" s="591"/>
      <c r="K192" s="588"/>
      <c r="L192" s="588"/>
      <c r="M192" s="588"/>
      <c r="N192" s="588"/>
      <c r="O192" s="588"/>
      <c r="P192" s="588"/>
      <c r="Q192" s="588"/>
      <c r="R192" s="588"/>
    </row>
    <row r="193">
      <c r="A193" s="588"/>
      <c r="B193" s="590"/>
      <c r="C193" s="591"/>
      <c r="D193" s="588"/>
      <c r="E193" s="588"/>
      <c r="F193" s="591"/>
      <c r="G193" s="588"/>
      <c r="H193" s="588"/>
      <c r="I193" s="588"/>
      <c r="J193" s="591"/>
      <c r="K193" s="588"/>
      <c r="L193" s="588"/>
      <c r="M193" s="588"/>
      <c r="N193" s="588"/>
      <c r="O193" s="588"/>
      <c r="P193" s="588"/>
      <c r="Q193" s="588"/>
      <c r="R193" s="588"/>
    </row>
    <row r="194">
      <c r="A194" s="588"/>
      <c r="B194" s="590"/>
      <c r="C194" s="591"/>
      <c r="D194" s="588"/>
      <c r="E194" s="588"/>
      <c r="F194" s="591"/>
      <c r="G194" s="588"/>
      <c r="H194" s="588"/>
      <c r="I194" s="588"/>
      <c r="J194" s="591"/>
      <c r="K194" s="588"/>
      <c r="L194" s="588"/>
      <c r="M194" s="588"/>
      <c r="N194" s="588"/>
      <c r="O194" s="588"/>
      <c r="P194" s="588"/>
      <c r="Q194" s="588"/>
      <c r="R194" s="588"/>
    </row>
    <row r="195">
      <c r="A195" s="588"/>
      <c r="B195" s="590"/>
      <c r="C195" s="591"/>
      <c r="D195" s="588"/>
      <c r="E195" s="588"/>
      <c r="F195" s="591"/>
      <c r="G195" s="588"/>
      <c r="H195" s="588"/>
      <c r="I195" s="588"/>
      <c r="J195" s="591"/>
      <c r="K195" s="588"/>
      <c r="L195" s="588"/>
      <c r="M195" s="588"/>
      <c r="N195" s="588"/>
      <c r="O195" s="588"/>
      <c r="P195" s="588"/>
      <c r="Q195" s="588"/>
      <c r="R195" s="588"/>
    </row>
    <row r="196">
      <c r="A196" s="588"/>
      <c r="B196" s="590"/>
      <c r="C196" s="591"/>
      <c r="D196" s="588"/>
      <c r="E196" s="588"/>
      <c r="F196" s="591"/>
      <c r="G196" s="588"/>
      <c r="H196" s="588"/>
      <c r="I196" s="588"/>
      <c r="J196" s="591"/>
      <c r="K196" s="588"/>
      <c r="L196" s="588"/>
      <c r="M196" s="588"/>
      <c r="N196" s="588"/>
      <c r="O196" s="588"/>
      <c r="P196" s="588"/>
      <c r="Q196" s="588"/>
      <c r="R196" s="588"/>
    </row>
    <row r="197">
      <c r="A197" s="588"/>
      <c r="B197" s="590"/>
      <c r="C197" s="591"/>
      <c r="D197" s="588"/>
      <c r="E197" s="588"/>
      <c r="F197" s="591"/>
      <c r="G197" s="588"/>
      <c r="H197" s="588"/>
      <c r="I197" s="588"/>
      <c r="J197" s="591"/>
      <c r="K197" s="588"/>
      <c r="L197" s="588"/>
      <c r="M197" s="588"/>
      <c r="N197" s="588"/>
      <c r="O197" s="588"/>
      <c r="P197" s="588"/>
      <c r="Q197" s="588"/>
      <c r="R197" s="588"/>
    </row>
    <row r="198">
      <c r="A198" s="588"/>
      <c r="B198" s="590"/>
      <c r="C198" s="591"/>
      <c r="D198" s="588"/>
      <c r="E198" s="588"/>
      <c r="F198" s="591"/>
      <c r="G198" s="588"/>
      <c r="H198" s="588"/>
      <c r="I198" s="588"/>
      <c r="J198" s="591"/>
      <c r="K198" s="588"/>
      <c r="L198" s="588"/>
      <c r="M198" s="588"/>
      <c r="N198" s="588"/>
      <c r="O198" s="588"/>
      <c r="P198" s="588"/>
      <c r="Q198" s="588"/>
      <c r="R198" s="588"/>
    </row>
    <row r="199">
      <c r="A199" s="588"/>
      <c r="B199" s="590"/>
      <c r="C199" s="591"/>
      <c r="D199" s="588"/>
      <c r="E199" s="588"/>
      <c r="F199" s="591"/>
      <c r="G199" s="588"/>
      <c r="H199" s="588"/>
      <c r="I199" s="588"/>
      <c r="J199" s="591"/>
      <c r="K199" s="588"/>
      <c r="L199" s="588"/>
      <c r="M199" s="588"/>
      <c r="N199" s="588"/>
      <c r="O199" s="588"/>
      <c r="P199" s="588"/>
      <c r="Q199" s="588"/>
      <c r="R199" s="588"/>
    </row>
    <row r="200">
      <c r="A200" s="588"/>
      <c r="B200" s="590"/>
      <c r="C200" s="591"/>
      <c r="D200" s="588"/>
      <c r="E200" s="588"/>
      <c r="F200" s="591"/>
      <c r="G200" s="588"/>
      <c r="H200" s="588"/>
      <c r="I200" s="588"/>
      <c r="J200" s="591"/>
      <c r="K200" s="588"/>
      <c r="L200" s="588"/>
      <c r="M200" s="588"/>
      <c r="N200" s="588"/>
      <c r="O200" s="588"/>
      <c r="P200" s="588"/>
      <c r="Q200" s="588"/>
      <c r="R200" s="588"/>
    </row>
  </sheetData>
  <mergeCells>
    <mergeCell ref="A22:A27"/>
    <mergeCell ref="D3:E3"/>
    <mergeCell ref="A4:J4"/>
    <mergeCell ref="I3:J3"/>
    <mergeCell ref="A1:J1"/>
    <mergeCell ref="G3:H3"/>
    <mergeCell ref="H2:J2"/>
  </mergeCells>
  <drawing r:id="rId1"/>
</worksheet>
</file>

<file path=xl/worksheets/sheet28.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54a45"/>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63"/>
    <col collapsed="false" customWidth="true" hidden="false" max="3" min="3" style="0" width="10"/>
    <col collapsed="false" customWidth="true" hidden="false" max="4" min="4" style="0" width="15"/>
    <col collapsed="false" customWidth="true" hidden="false" max="5" min="5" style="0" width="21"/>
    <col collapsed="false" customWidth="true" hidden="false" max="6" min="6" style="0" width="15"/>
    <col collapsed="false" customWidth="true" hidden="false" max="7" min="7" style="0" width="11"/>
    <col collapsed="false" customWidth="true" hidden="false" max="8" min="8" style="0" width="15"/>
    <col collapsed="false" customWidth="true" hidden="false" max="9" min="9" style="0" width="15"/>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s>
  <sheetData>
    <row customHeight="true" ht="36" r="1">
      <c r="A1" s="192"/>
      <c r="B1" s="192"/>
      <c r="C1" s="192"/>
      <c r="D1" s="192"/>
      <c r="E1" s="192"/>
      <c r="F1" s="95"/>
      <c r="G1" s="95"/>
      <c r="H1" s="95"/>
      <c r="I1" s="95"/>
      <c r="J1" s="95"/>
      <c r="K1" s="95"/>
      <c r="L1" s="95"/>
      <c r="M1" s="95"/>
      <c r="N1" s="95"/>
    </row>
    <row r="2">
      <c r="A2" s="124">
        <f>+'HM. Điện nước'!A3</f>
      </c>
      <c r="B2" s="124"/>
      <c r="C2" s="124"/>
      <c r="D2" s="124"/>
      <c r="E2" s="156"/>
      <c r="F2" s="95"/>
      <c r="G2" s="95"/>
      <c r="H2" s="95"/>
      <c r="I2" s="95"/>
      <c r="J2" s="95"/>
      <c r="K2" s="95"/>
      <c r="L2" s="95"/>
      <c r="M2" s="95"/>
      <c r="N2" s="95"/>
    </row>
    <row r="3">
      <c r="A3" s="124">
        <f>+'HM. Điện nước'!A4</f>
      </c>
      <c r="B3" s="124"/>
      <c r="C3" s="124"/>
      <c r="D3" s="124"/>
      <c r="E3" s="156"/>
      <c r="F3" s="95"/>
      <c r="G3" s="95"/>
      <c r="H3" s="95"/>
      <c r="I3" s="95"/>
      <c r="J3" s="95"/>
      <c r="K3" s="95"/>
      <c r="L3" s="95"/>
      <c r="M3" s="95"/>
      <c r="N3" s="95"/>
    </row>
    <row r="4">
      <c r="A4" s="124" t="str">
        <v>Hạng mục: Chống thấm mái</v>
      </c>
      <c r="B4" s="124"/>
      <c r="C4" s="124"/>
      <c r="D4" s="124"/>
      <c r="E4" s="156"/>
      <c r="F4" s="95"/>
      <c r="G4" s="95"/>
      <c r="H4" s="95"/>
      <c r="I4" s="95"/>
      <c r="J4" s="95"/>
      <c r="K4" s="95"/>
      <c r="L4" s="95"/>
      <c r="M4" s="95"/>
      <c r="N4" s="95"/>
    </row>
    <row customHeight="true" ht="26" r="5">
      <c r="A5" s="633" t="str">
        <v>STT</v>
      </c>
      <c r="B5" s="635" t="str">
        <v>Công việc thi công</v>
      </c>
      <c r="C5" s="635" t="str" xml:space="preserve">
        <v>Đơn vị </v>
      </c>
      <c r="D5" s="633" t="str">
        <v>Khối lượng</v>
      </c>
      <c r="E5" s="633" t="str">
        <v>Đơn Giá</v>
      </c>
      <c r="F5" s="634" t="str">
        <v>Thành tiền</v>
      </c>
      <c r="G5" s="633" t="str">
        <v>Ghi Chú</v>
      </c>
      <c r="H5" s="95"/>
      <c r="I5" s="95"/>
      <c r="J5" s="95"/>
      <c r="K5" s="95"/>
      <c r="L5" s="95"/>
      <c r="M5" s="95"/>
      <c r="N5" s="95"/>
    </row>
    <row r="6">
      <c r="A6" s="631">
        <v>1</v>
      </c>
      <c r="B6" s="636" t="str">
        <v>Tháo dỡ mái chống thấm tường; lợp lại mái sau khi chống thấm hoàn thành</v>
      </c>
      <c r="C6" s="632" t="str">
        <v>m2</v>
      </c>
      <c r="D6" s="630">
        <v>58</v>
      </c>
      <c r="E6" s="205">
        <v>120000</v>
      </c>
      <c r="F6" s="205">
        <f>E6*D6</f>
      </c>
      <c r="G6" s="632"/>
      <c r="H6" s="95"/>
      <c r="I6" s="95"/>
      <c r="J6" s="95"/>
      <c r="K6" s="95"/>
      <c r="L6" s="95"/>
      <c r="M6" s="95"/>
      <c r="N6" s="95"/>
    </row>
    <row r="7">
      <c r="A7" s="631">
        <v>2</v>
      </c>
      <c r="B7" s="629" t="str">
        <v>Chống thấm sê nô mái + tường mái</v>
      </c>
      <c r="C7" s="632" t="str">
        <v>m2</v>
      </c>
      <c r="D7" s="630">
        <v>61</v>
      </c>
      <c r="E7" s="205">
        <v>380000</v>
      </c>
      <c r="F7" s="205">
        <f>E7*D7</f>
      </c>
      <c r="G7" s="632"/>
      <c r="H7" s="95"/>
      <c r="I7" s="95"/>
      <c r="J7" s="95"/>
      <c r="K7" s="95"/>
      <c r="L7" s="95"/>
      <c r="M7" s="95"/>
      <c r="N7" s="95"/>
    </row>
    <row r="8">
      <c r="A8" s="631">
        <v>3</v>
      </c>
      <c r="B8" s="629" t="str">
        <v>Vệ sinh, vá khe hở, sơn lại con tiện Tầng 4</v>
      </c>
      <c r="C8" s="632" t="str">
        <v>công</v>
      </c>
      <c r="D8" s="630">
        <v>7</v>
      </c>
      <c r="E8" s="205">
        <v>500000</v>
      </c>
      <c r="F8" s="205">
        <f>E8*D8</f>
      </c>
      <c r="G8" s="632"/>
      <c r="H8" s="95"/>
      <c r="I8" s="95"/>
      <c r="J8" s="95"/>
      <c r="K8" s="95"/>
      <c r="L8" s="95"/>
      <c r="M8" s="95"/>
      <c r="N8" s="95"/>
    </row>
    <row customHeight="true" ht="25" r="9">
      <c r="A9" s="631">
        <v>4</v>
      </c>
      <c r="B9" s="636" t="str">
        <v>Gạch phát sinh sê nô mái + mái tum</v>
      </c>
      <c r="C9" s="632" t="str">
        <v>m2</v>
      </c>
      <c r="D9" s="630">
        <f>+7+8</f>
      </c>
      <c r="E9" s="205">
        <v>280000</v>
      </c>
      <c r="F9" s="205">
        <f>+E9*D9</f>
      </c>
      <c r="G9" s="632"/>
    </row>
    <row customHeight="true" ht="25" r="10">
      <c r="A10" s="631">
        <v>5</v>
      </c>
      <c r="B10" s="636" t="str">
        <v>Gạch ban công các tầng</v>
      </c>
      <c r="C10" s="632" t="str">
        <v>m2</v>
      </c>
      <c r="D10" s="630">
        <v>8</v>
      </c>
      <c r="E10" s="205">
        <f>+E9</f>
      </c>
      <c r="F10" s="205">
        <f>+E10*D10</f>
      </c>
      <c r="G10" s="632"/>
    </row>
    <row r="11">
      <c r="A11" s="631">
        <v>6</v>
      </c>
      <c r="B11" s="636" t="str">
        <v>Hệ nhôm L98 - Ray inox
Profile : Nhôm Xingfa nhập khẩu chính hãng
Độ dày tiêu chuẩn: 1,4-2mm
Màu: Xám Đá
Kính an toàn Hải Long trắng trong: 10.38mm</v>
      </c>
      <c r="C11" s="632" t="str">
        <v>m2</v>
      </c>
      <c r="D11" s="630">
        <f>+2.13*2.7</f>
      </c>
      <c r="E11" s="205">
        <v>2600000</v>
      </c>
      <c r="F11" s="205">
        <f>E11*D11</f>
      </c>
      <c r="G11" s="632"/>
    </row>
    <row r="12">
      <c r="A12" s="631">
        <v>7</v>
      </c>
      <c r="B12" s="636" t="str" xml:space="preserve">
        <v> + Cmech (Mỹ): Tay nắm đa điểm Metro (01 chiếc),
bộ khóa 1 cụm móc (01 bộ), tay nắm cong London
(02 chiếc)...
 + Vật tư phụ: Gioăng chống đập, nắp rãnh khóa, keo
Silicone, vít inox...</v>
      </c>
      <c r="C12" s="632" t="str">
        <v>bộ</v>
      </c>
      <c r="D12" s="630">
        <v>1</v>
      </c>
      <c r="E12" s="205">
        <v>2950000</v>
      </c>
      <c r="F12" s="205">
        <f>E12*D12</f>
      </c>
      <c r="G12" s="14"/>
    </row>
    <row customHeight="true" ht="24" r="13">
      <c r="A13" s="642">
        <v>8</v>
      </c>
      <c r="B13" s="637" t="str">
        <v>Giảm trừ hạng mục cửa nhôm kính</v>
      </c>
      <c r="C13" s="638"/>
      <c r="D13" s="639"/>
      <c r="E13" s="640">
        <v>-28536000</v>
      </c>
      <c r="F13" s="640">
        <f>+E13</f>
      </c>
      <c r="G13" s="641"/>
    </row>
    <row r="14">
      <c r="A14" s="643"/>
      <c r="B14" s="644" t="str">
        <v>TỔNG CỘNG</v>
      </c>
      <c r="C14" s="641"/>
      <c r="D14" s="645"/>
      <c r="E14" s="643"/>
      <c r="F14" s="646">
        <f>ROUND(SUM(F6:F13),-4)</f>
      </c>
      <c r="G14" s="641"/>
    </row>
    <row r="15">
      <c r="B15" s="189"/>
      <c r="C15" s="189"/>
      <c r="D15" s="191"/>
      <c r="E15" s="190"/>
      <c r="F15" s="190"/>
      <c r="G15" s="190"/>
    </row>
    <row r="16">
      <c r="B16" s="190"/>
      <c r="C16" s="190"/>
      <c r="D16" s="191"/>
      <c r="E16" s="190"/>
    </row>
    <row r="17">
      <c r="D17" s="171"/>
    </row>
    <row r="18">
      <c r="D18" s="171"/>
    </row>
    <row r="19">
      <c r="D19" s="171"/>
    </row>
    <row r="20">
      <c r="D20" s="171"/>
    </row>
    <row r="21">
      <c r="D21" s="171"/>
    </row>
    <row r="22">
      <c r="D22" s="171"/>
    </row>
    <row r="23">
      <c r="D23" s="171"/>
    </row>
    <row r="24">
      <c r="D24" s="171"/>
    </row>
    <row r="25">
      <c r="D25" s="171"/>
    </row>
    <row r="26">
      <c r="D26" s="171"/>
    </row>
    <row r="27">
      <c r="D27" s="171"/>
    </row>
    <row r="28">
      <c r="D28" s="171"/>
    </row>
    <row r="29">
      <c r="D29" s="171"/>
    </row>
    <row r="30">
      <c r="D30" s="171"/>
    </row>
    <row r="31">
      <c r="D31" s="171"/>
    </row>
    <row r="32">
      <c r="D32" s="171"/>
    </row>
    <row r="33">
      <c r="D33" s="171"/>
    </row>
    <row r="34">
      <c r="D34" s="171"/>
    </row>
    <row r="35">
      <c r="D35" s="171"/>
    </row>
    <row r="36">
      <c r="D36" s="171"/>
    </row>
    <row r="37">
      <c r="D37" s="171"/>
    </row>
    <row r="38">
      <c r="D38" s="171"/>
    </row>
    <row r="39">
      <c r="D39" s="171"/>
    </row>
    <row r="40">
      <c r="D40" s="171"/>
    </row>
    <row r="41">
      <c r="D41" s="171"/>
    </row>
    <row r="42">
      <c r="D42" s="171"/>
    </row>
    <row r="43">
      <c r="D43" s="171"/>
    </row>
    <row r="44">
      <c r="D44" s="171"/>
    </row>
    <row r="45">
      <c r="D45" s="171"/>
    </row>
    <row r="46">
      <c r="D46" s="171"/>
    </row>
    <row r="47">
      <c r="D47" s="171"/>
    </row>
    <row r="48">
      <c r="D48" s="171"/>
    </row>
    <row r="49">
      <c r="D49" s="171"/>
    </row>
    <row r="50">
      <c r="D50" s="171"/>
    </row>
    <row r="51">
      <c r="D51" s="171"/>
    </row>
    <row r="52">
      <c r="D52" s="171"/>
    </row>
    <row r="53">
      <c r="D53" s="171"/>
    </row>
    <row r="54">
      <c r="D54" s="171"/>
    </row>
    <row r="55">
      <c r="D55" s="171"/>
    </row>
    <row r="56">
      <c r="D56" s="171"/>
    </row>
    <row r="57">
      <c r="D57" s="171"/>
    </row>
    <row r="58">
      <c r="D58" s="171"/>
    </row>
    <row r="59">
      <c r="D59" s="171"/>
    </row>
    <row r="60">
      <c r="D60" s="171"/>
    </row>
    <row r="61">
      <c r="D61" s="171"/>
    </row>
    <row r="62">
      <c r="D62" s="171"/>
    </row>
    <row r="63">
      <c r="D63" s="171"/>
    </row>
    <row r="64">
      <c r="D64" s="171"/>
    </row>
    <row r="65">
      <c r="D65" s="171"/>
    </row>
    <row r="66">
      <c r="D66" s="171"/>
    </row>
    <row r="67">
      <c r="D67" s="171"/>
    </row>
    <row r="68">
      <c r="D68" s="171"/>
    </row>
    <row r="69">
      <c r="D69" s="171"/>
    </row>
    <row r="70">
      <c r="D70" s="171"/>
    </row>
    <row r="71">
      <c r="D71" s="171"/>
    </row>
    <row r="72">
      <c r="D72" s="171"/>
    </row>
    <row r="73">
      <c r="D73" s="171"/>
    </row>
    <row r="74">
      <c r="D74" s="171"/>
    </row>
    <row r="75">
      <c r="D75" s="171"/>
    </row>
    <row r="76">
      <c r="D76" s="171"/>
    </row>
    <row r="77">
      <c r="D77" s="171"/>
    </row>
    <row r="78">
      <c r="D78" s="171"/>
    </row>
    <row r="79">
      <c r="D79" s="171"/>
    </row>
    <row r="80">
      <c r="D80" s="171"/>
    </row>
    <row r="81">
      <c r="D81" s="171"/>
    </row>
    <row r="82">
      <c r="D82" s="171"/>
    </row>
    <row r="83">
      <c r="D83" s="171"/>
    </row>
    <row r="84">
      <c r="D84" s="171"/>
    </row>
    <row r="85">
      <c r="D85" s="171"/>
    </row>
    <row r="86">
      <c r="D86" s="171"/>
    </row>
    <row r="87">
      <c r="D87" s="171"/>
    </row>
    <row r="88">
      <c r="D88" s="171"/>
    </row>
    <row r="89">
      <c r="D89" s="171"/>
    </row>
    <row r="90">
      <c r="D90" s="171"/>
    </row>
    <row r="91">
      <c r="D91" s="171"/>
    </row>
    <row r="92">
      <c r="D92" s="171"/>
    </row>
    <row r="93">
      <c r="D93" s="171"/>
    </row>
    <row r="94">
      <c r="D94" s="171"/>
    </row>
    <row r="95">
      <c r="D95" s="171"/>
    </row>
    <row r="96">
      <c r="D96" s="171"/>
    </row>
    <row r="97">
      <c r="D97" s="171"/>
    </row>
    <row r="98">
      <c r="D98" s="171"/>
    </row>
    <row r="99">
      <c r="D99" s="171"/>
    </row>
    <row r="100">
      <c r="D100" s="171"/>
    </row>
    <row r="101">
      <c r="D101" s="171"/>
    </row>
    <row r="102">
      <c r="D102" s="171"/>
    </row>
    <row r="103">
      <c r="D103" s="171"/>
    </row>
    <row r="104">
      <c r="D104" s="171"/>
    </row>
    <row r="105">
      <c r="D105" s="171"/>
    </row>
    <row r="106">
      <c r="D106" s="171"/>
    </row>
    <row r="107">
      <c r="D107" s="171"/>
    </row>
    <row r="108">
      <c r="D108" s="171"/>
    </row>
    <row r="109">
      <c r="D109" s="171"/>
    </row>
    <row r="110">
      <c r="D110" s="171"/>
    </row>
    <row r="111">
      <c r="D111" s="171"/>
    </row>
    <row r="112">
      <c r="D112" s="171"/>
    </row>
    <row r="113">
      <c r="D113" s="171"/>
    </row>
    <row r="114">
      <c r="D114" s="171"/>
    </row>
    <row r="115">
      <c r="D115" s="171"/>
    </row>
    <row r="116">
      <c r="D116" s="171"/>
    </row>
    <row r="117">
      <c r="D117" s="171"/>
    </row>
    <row r="118">
      <c r="D118" s="171"/>
    </row>
    <row r="119">
      <c r="D119" s="171"/>
    </row>
    <row r="120">
      <c r="D120" s="171"/>
    </row>
    <row r="121">
      <c r="D121" s="171"/>
    </row>
    <row r="122">
      <c r="D122" s="171"/>
    </row>
    <row r="123">
      <c r="D123" s="171"/>
    </row>
    <row r="124">
      <c r="D124" s="171"/>
    </row>
    <row r="125">
      <c r="D125" s="171"/>
    </row>
    <row r="126">
      <c r="D126" s="171"/>
    </row>
    <row r="127">
      <c r="D127" s="171"/>
    </row>
    <row r="128">
      <c r="D128" s="171"/>
    </row>
    <row r="129">
      <c r="D129" s="171"/>
    </row>
    <row r="130">
      <c r="D130" s="171"/>
    </row>
    <row r="131">
      <c r="D131" s="171"/>
    </row>
    <row r="132">
      <c r="D132" s="171"/>
    </row>
    <row r="133">
      <c r="D133" s="171"/>
    </row>
    <row r="134">
      <c r="D134" s="171"/>
    </row>
    <row r="135">
      <c r="D135" s="171"/>
    </row>
    <row r="136">
      <c r="D136" s="171"/>
    </row>
    <row r="137">
      <c r="D137" s="171"/>
    </row>
    <row r="138">
      <c r="D138" s="171"/>
    </row>
    <row r="139">
      <c r="D139" s="171"/>
    </row>
    <row r="140">
      <c r="D140" s="171"/>
    </row>
    <row r="141">
      <c r="D141" s="171"/>
    </row>
    <row r="142">
      <c r="D142" s="171"/>
    </row>
    <row r="143">
      <c r="D143" s="171"/>
    </row>
    <row r="144">
      <c r="D144" s="171"/>
    </row>
    <row r="145">
      <c r="D145" s="171"/>
    </row>
    <row r="146">
      <c r="D146" s="171"/>
    </row>
    <row r="147">
      <c r="D147" s="171"/>
    </row>
    <row r="148">
      <c r="D148" s="171"/>
    </row>
    <row r="149">
      <c r="D149" s="171"/>
    </row>
    <row r="150">
      <c r="D150" s="171"/>
    </row>
    <row r="151">
      <c r="D151" s="171"/>
    </row>
    <row r="152">
      <c r="D152" s="171"/>
    </row>
    <row r="153">
      <c r="D153" s="171"/>
    </row>
    <row r="154">
      <c r="D154" s="171"/>
    </row>
    <row r="155">
      <c r="D155" s="171"/>
    </row>
    <row r="156">
      <c r="D156" s="171"/>
    </row>
    <row r="157">
      <c r="D157" s="171"/>
    </row>
    <row r="158">
      <c r="D158" s="171"/>
    </row>
    <row r="159">
      <c r="D159" s="171"/>
    </row>
    <row r="160">
      <c r="D160" s="171"/>
    </row>
    <row r="161">
      <c r="D161" s="171"/>
    </row>
    <row r="162">
      <c r="D162" s="171"/>
    </row>
    <row r="163">
      <c r="D163" s="171"/>
    </row>
    <row r="164">
      <c r="D164" s="171"/>
    </row>
    <row r="165">
      <c r="D165" s="171"/>
    </row>
    <row r="166">
      <c r="D166" s="171"/>
    </row>
    <row r="167">
      <c r="D167" s="171"/>
    </row>
    <row r="168">
      <c r="D168" s="171"/>
    </row>
    <row r="169">
      <c r="D169" s="171"/>
    </row>
    <row r="170">
      <c r="D170" s="171"/>
    </row>
    <row r="171">
      <c r="D171" s="171"/>
    </row>
    <row r="172">
      <c r="D172" s="171"/>
    </row>
    <row r="173">
      <c r="D173" s="171"/>
    </row>
    <row r="174">
      <c r="D174" s="171"/>
    </row>
    <row r="175">
      <c r="D175" s="171"/>
    </row>
    <row r="176">
      <c r="D176" s="171"/>
    </row>
  </sheetData>
  <mergeCells>
    <mergeCell ref="A1:E1"/>
    <mergeCell ref="A2:D2"/>
    <mergeCell ref="A3:D3"/>
    <mergeCell ref="A4:D4"/>
  </mergeCells>
  <drawing r:id="rId1"/>
</worksheet>
</file>

<file path=xl/worksheets/sheet29.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6"/>
    <col collapsed="false" customWidth="true" hidden="false" max="2" min="2" style="0" width="20"/>
    <col collapsed="false" customWidth="true" hidden="false" max="3" min="3" style="0" width="35"/>
    <col collapsed="false" customWidth="true" hidden="false" max="4" min="4" style="0" width="24"/>
    <col collapsed="false" customWidth="true" hidden="false" max="11" min="11" style="0" width="16"/>
  </cols>
  <sheetData>
    <row r="1">
      <c r="A1" s="622" t="str">
        <v>STT</v>
      </c>
      <c r="B1" s="622" t="str">
        <v>TÊN SẢN PHẨM</v>
      </c>
      <c r="C1" s="622" t="str">
        <v>Hình ảnh</v>
      </c>
      <c r="D1" s="623" t="str">
        <v>Mã màu</v>
      </c>
      <c r="E1" s="623" t="str">
        <v>Chốt màu</v>
      </c>
      <c r="F1" s="622" t="str">
        <v>Mô tả</v>
      </c>
      <c r="G1" s="622" t="str">
        <v>ĐVT</v>
      </c>
      <c r="H1" s="622" t="str">
        <v>Số Lượng</v>
      </c>
      <c r="I1" s="623" t="str">
        <v>Đơn giá</v>
      </c>
      <c r="J1" s="624" t="str">
        <v>Thành tiền</v>
      </c>
      <c r="K1" s="647" t="str">
        <v>Trạng Thái</v>
      </c>
    </row>
    <row r="2">
      <c r="A2" s="650"/>
      <c r="B2" s="651" t="str">
        <v>Khách - Bếp</v>
      </c>
      <c r="C2" s="651"/>
      <c r="D2" s="651"/>
      <c r="E2" s="651"/>
      <c r="F2" s="650"/>
      <c r="G2" s="650"/>
      <c r="H2" s="650"/>
      <c r="I2" s="652"/>
      <c r="J2" s="654"/>
      <c r="K2" s="653"/>
    </row>
    <row customHeight="true" ht="111" r="3">
      <c r="A3" s="586">
        <v>1</v>
      </c>
      <c r="B3" s="599" t="str">
        <v>Tranh phòng khách</v>
      </c>
      <c r="C3" s="598"/>
      <c r="D3" s="598"/>
      <c r="E3" s="598"/>
      <c r="F3" s="598"/>
      <c r="G3" s="598"/>
      <c r="H3" s="601">
        <v>1</v>
      </c>
      <c r="I3" s="598"/>
      <c r="J3" s="598"/>
      <c r="K3" s="625" t="str">
        <v>Cần đặt</v>
      </c>
    </row>
    <row customHeight="true" ht="75.71098265895954" r="4">
      <c r="A4" s="586">
        <v>2</v>
      </c>
      <c r="B4" s="599" t="str">
        <v>Sách Decor</v>
      </c>
      <c r="C4" s="598"/>
      <c r="D4" s="598"/>
      <c r="E4" s="598"/>
      <c r="F4" s="598"/>
      <c r="G4" s="598"/>
      <c r="H4" s="601">
        <v>1</v>
      </c>
      <c r="I4" s="598"/>
      <c r="J4" s="598"/>
      <c r="K4" s="625" t="str">
        <v>Cần đặt</v>
      </c>
    </row>
    <row customHeight="true" ht="89" r="5">
      <c r="A5" s="586"/>
      <c r="B5" s="599"/>
      <c r="C5" s="598"/>
      <c r="D5" s="598"/>
      <c r="E5" s="598"/>
      <c r="F5" s="598"/>
      <c r="G5" s="598"/>
      <c r="H5" s="601"/>
      <c r="I5" s="598"/>
      <c r="J5" s="598"/>
      <c r="K5" s="625" t="str">
        <v>Cần đặt</v>
      </c>
    </row>
    <row customHeight="true" ht="156.53846153846155" r="6">
      <c r="A6" s="598">
        <v>3</v>
      </c>
      <c r="B6" s="598" t="str">
        <v>Bình Hoa</v>
      </c>
      <c r="C6" s="598"/>
      <c r="D6" s="598"/>
      <c r="E6" s="598"/>
      <c r="F6" s="598"/>
      <c r="G6" s="598"/>
      <c r="H6" s="598">
        <v>1</v>
      </c>
      <c r="I6" s="598"/>
      <c r="J6" s="598"/>
      <c r="K6" s="625" t="str">
        <v>Cần đặt</v>
      </c>
    </row>
    <row customHeight="true" ht="87.48305084745763" r="7">
      <c r="A7" s="598"/>
      <c r="B7" s="598" t="str">
        <v>Sách decor</v>
      </c>
      <c r="C7" s="598"/>
      <c r="D7" s="598"/>
      <c r="E7" s="598"/>
      <c r="F7" s="598"/>
      <c r="G7" s="598"/>
      <c r="H7" s="598">
        <v>1</v>
      </c>
      <c r="I7" s="598"/>
      <c r="J7" s="598"/>
      <c r="K7" s="625" t="str">
        <v>Cần đặt</v>
      </c>
    </row>
    <row customHeight="true" ht="87.48305084745763" r="8">
      <c r="A8" s="598"/>
      <c r="B8" s="598" t="str">
        <v>Nến</v>
      </c>
      <c r="C8" s="598"/>
      <c r="D8" s="598"/>
      <c r="E8" s="598"/>
      <c r="F8" s="598"/>
      <c r="G8" s="598"/>
      <c r="H8" s="598">
        <v>1</v>
      </c>
      <c r="I8" s="598"/>
      <c r="J8" s="598"/>
      <c r="K8" s="625" t="str">
        <v>Cần đặt</v>
      </c>
    </row>
    <row customHeight="true" ht="87.48305084745763" r="9">
      <c r="A9" s="598"/>
      <c r="B9" s="598" t="str">
        <v>Gạt tàn</v>
      </c>
      <c r="C9" s="598"/>
      <c r="D9" s="598"/>
      <c r="E9" s="598"/>
      <c r="F9" s="598"/>
      <c r="G9" s="598"/>
      <c r="H9" s="598">
        <v>1</v>
      </c>
      <c r="I9" s="598"/>
      <c r="J9" s="598"/>
      <c r="K9" s="625" t="str">
        <v>Cần đặt</v>
      </c>
    </row>
    <row customHeight="true" ht="48.91858407079646" r="10">
      <c r="A10" s="14"/>
      <c r="B10" s="14" t="str">
        <v>Bộ đĩa thìa</v>
      </c>
      <c r="C10" s="14"/>
      <c r="D10" s="14"/>
      <c r="E10" s="14"/>
      <c r="F10" s="14"/>
      <c r="G10" s="14"/>
      <c r="H10" s="649" t="str">
        <v>Trong 3D là 4 bộ nhưng lại có 6 ghế ăn nên em chưa biết đặt mấy bộ</v>
      </c>
      <c r="I10" s="14"/>
      <c r="J10" s="14"/>
      <c r="K10" s="625" t="str">
        <v>Cần đặt</v>
      </c>
    </row>
    <row customHeight="true" ht="87" r="11">
      <c r="A11" s="14"/>
      <c r="B11" s="14" t="str">
        <v>Ly rượu</v>
      </c>
      <c r="C11" s="14"/>
      <c r="D11" s="14"/>
      <c r="E11" s="14"/>
      <c r="F11" s="14"/>
      <c r="G11" s="14"/>
      <c r="H11" s="649" t="str">
        <v>Trong 3D là 4 bộ nhưng lại có 6 ghế ăn nên em chưa biết đặt mấy bộ</v>
      </c>
      <c r="I11" s="14"/>
      <c r="J11" s="14"/>
      <c r="K11" s="625" t="str">
        <v>Cần đặt</v>
      </c>
    </row>
    <row customHeight="true" ht="48.91858407079646" r="12">
      <c r="A12" s="14"/>
      <c r="B12" s="14" t="str" xml:space="preserve">
        <v>Bình hoa </v>
      </c>
      <c r="C12" s="14"/>
      <c r="D12" s="14"/>
      <c r="E12" s="14"/>
      <c r="F12" s="14"/>
      <c r="G12" s="14"/>
      <c r="H12" s="14">
        <v>1</v>
      </c>
      <c r="I12" s="14"/>
      <c r="J12" s="14"/>
      <c r="K12" s="625" t="str">
        <v>Cần đặt</v>
      </c>
    </row>
    <row r="13">
      <c r="A13" s="650"/>
      <c r="B13" s="651" t="str">
        <v>P ngủ con trai</v>
      </c>
      <c r="C13" s="651"/>
      <c r="D13" s="651"/>
      <c r="E13" s="651"/>
      <c r="F13" s="650"/>
      <c r="G13" s="650"/>
      <c r="H13" s="650"/>
      <c r="I13" s="652"/>
      <c r="J13" s="654"/>
      <c r="K13" s="653"/>
    </row>
    <row customHeight="true" ht="138.75" r="14">
      <c r="A14" s="14">
        <v>1</v>
      </c>
      <c r="B14" s="14" t="str">
        <v>Sách Decor</v>
      </c>
      <c r="C14" s="14"/>
      <c r="D14" s="14"/>
      <c r="E14" s="14"/>
      <c r="F14" s="14"/>
      <c r="G14" s="14"/>
      <c r="H14" s="14">
        <v>6</v>
      </c>
      <c r="I14" s="14"/>
      <c r="J14" s="14"/>
      <c r="K14" s="625" t="str">
        <v>Cần đặt</v>
      </c>
    </row>
    <row customHeight="true" ht="354.25531914893617" r="15">
      <c r="A15" s="14"/>
      <c r="B15" s="14" t="str">
        <v>Sách decor</v>
      </c>
      <c r="C15" s="14"/>
      <c r="D15" s="14"/>
      <c r="E15" s="14"/>
      <c r="F15" s="14"/>
      <c r="G15" s="14"/>
      <c r="H15" s="14">
        <v>2</v>
      </c>
      <c r="I15" s="14"/>
      <c r="J15" s="14"/>
      <c r="K15" s="625" t="str">
        <v>Cần đặt</v>
      </c>
    </row>
    <row customHeight="true" ht="233" r="16">
      <c r="A16" s="14"/>
      <c r="B16" s="14" t="str">
        <v>Hộp trang trí</v>
      </c>
      <c r="C16" s="14"/>
      <c r="D16" s="14"/>
      <c r="E16" s="14"/>
      <c r="F16" s="14"/>
      <c r="G16" s="14"/>
      <c r="H16" s="14">
        <v>3</v>
      </c>
      <c r="I16" s="14"/>
      <c r="J16" s="14"/>
      <c r="K16" s="625" t="str">
        <v>Cần đặt</v>
      </c>
    </row>
    <row customHeight="true" ht="262.802371541502" r="17">
      <c r="A17" s="14">
        <v>2</v>
      </c>
      <c r="B17" s="14" t="str">
        <v>Con vật decor</v>
      </c>
      <c r="C17" s="14"/>
      <c r="D17" s="14"/>
      <c r="E17" s="14"/>
      <c r="F17" s="14"/>
      <c r="G17" s="14"/>
      <c r="H17" s="14">
        <v>1</v>
      </c>
      <c r="I17" s="14"/>
      <c r="J17" s="14"/>
      <c r="K17" s="625" t="str">
        <v>Cần đặt</v>
      </c>
    </row>
    <row customHeight="true" ht="214.09964412811388" r="18">
      <c r="A18" s="14"/>
      <c r="B18" s="14" t="str">
        <v>Quả lựu Decor</v>
      </c>
      <c r="C18" s="14"/>
      <c r="D18" s="14"/>
      <c r="E18" s="14"/>
      <c r="F18" s="14"/>
      <c r="G18" s="14"/>
      <c r="H18" s="14">
        <v>1</v>
      </c>
      <c r="I18" s="14"/>
      <c r="J18" s="14"/>
      <c r="K18" s="625" t="str">
        <v>Cần đặt</v>
      </c>
    </row>
    <row customHeight="true" ht="151.32584269662922" r="19">
      <c r="A19" s="14"/>
      <c r="B19" s="14" t="str">
        <v>Đồng hồ</v>
      </c>
      <c r="C19" s="14"/>
      <c r="D19" s="14"/>
      <c r="E19" s="14"/>
      <c r="F19" s="14"/>
      <c r="G19" s="14"/>
      <c r="H19" s="14">
        <v>1</v>
      </c>
      <c r="I19" s="14"/>
      <c r="J19" s="14"/>
      <c r="K19" s="625" t="str">
        <v>Cần đặt</v>
      </c>
    </row>
    <row r="20">
      <c r="A20" s="650"/>
      <c r="B20" s="651" t="str">
        <v>P ngủ con trai</v>
      </c>
      <c r="C20" s="651"/>
      <c r="D20" s="651"/>
      <c r="E20" s="651"/>
      <c r="F20" s="650"/>
      <c r="G20" s="650"/>
      <c r="H20" s="650"/>
      <c r="I20" s="652"/>
      <c r="J20" s="654"/>
      <c r="K20" s="653"/>
    </row>
    <row customHeight="true" ht="338.9852941176471" r="21">
      <c r="A21" s="14"/>
      <c r="B21" s="14" t="str">
        <v>Đồ Decor</v>
      </c>
      <c r="C21" s="14"/>
      <c r="D21" s="14"/>
      <c r="E21" s="14"/>
      <c r="F21" s="14"/>
      <c r="G21" s="14"/>
      <c r="H21" s="14">
        <v>1</v>
      </c>
      <c r="I21" s="14"/>
      <c r="J21" s="14"/>
      <c r="K21" s="625" t="str">
        <v>Cần đặt</v>
      </c>
    </row>
    <row customHeight="true" ht="208.69520547945206" r="22">
      <c r="A22" s="14"/>
      <c r="B22" s="14" t="str">
        <v>Sách Decor tủ quần áo</v>
      </c>
      <c r="C22" s="14"/>
      <c r="D22" s="14"/>
      <c r="E22" s="14"/>
      <c r="F22" s="14"/>
      <c r="G22" s="14"/>
      <c r="H22" s="14">
        <v>6</v>
      </c>
      <c r="I22" s="14"/>
      <c r="J22" s="14"/>
      <c r="K22" s="625" t="str">
        <v>Cần đặt</v>
      </c>
    </row>
    <row customHeight="true" ht="303.54028436018956" r="23">
      <c r="A23" s="14"/>
      <c r="B23" s="14" t="str">
        <v>Sách decor tủ bàn học</v>
      </c>
      <c r="C23" s="14"/>
      <c r="D23" s="14"/>
      <c r="E23" s="14"/>
      <c r="F23" s="14"/>
      <c r="G23" s="14"/>
      <c r="H23" s="14">
        <v>6</v>
      </c>
      <c r="I23" s="14"/>
      <c r="J23" s="14"/>
      <c r="K23" s="625" t="str">
        <v>Cần đặt</v>
      </c>
    </row>
    <row customHeight="true" ht="319.91037735849056" r="24">
      <c r="A24" s="14"/>
      <c r="B24" s="14" t="str">
        <v>Thỏ bông</v>
      </c>
      <c r="C24" s="14"/>
      <c r="D24" s="14"/>
      <c r="E24" s="14"/>
      <c r="F24" s="14"/>
      <c r="G24" s="14"/>
      <c r="H24" s="14">
        <v>1</v>
      </c>
      <c r="I24" s="14"/>
      <c r="J24" s="14"/>
      <c r="K24" s="625" t="str">
        <v>Cần đặt</v>
      </c>
    </row>
    <row customHeight="true" ht="83.34646581691773" r="25">
      <c r="A25" s="14"/>
      <c r="B25" s="14" t="str">
        <v>Khăn trang trí giường</v>
      </c>
      <c r="C25" s="14"/>
      <c r="D25" s="14"/>
      <c r="E25" s="14"/>
      <c r="F25" s="14"/>
      <c r="G25" s="14"/>
      <c r="H25" s="14">
        <v>1</v>
      </c>
      <c r="I25" s="14"/>
      <c r="J25" s="14"/>
      <c r="K25" s="625" t="str">
        <v>Cần đặt</v>
      </c>
    </row>
    <row r="26">
      <c r="A26" s="650"/>
      <c r="B26" s="651" t="str">
        <v>P ngủ Master</v>
      </c>
      <c r="C26" s="651"/>
      <c r="D26" s="651"/>
      <c r="E26" s="651"/>
      <c r="F26" s="650"/>
      <c r="G26" s="650"/>
      <c r="H26" s="650"/>
      <c r="I26" s="652"/>
      <c r="J26" s="654"/>
      <c r="K26" s="653"/>
    </row>
    <row customHeight="true" ht="274.3732394366197" r="27">
      <c r="A27" s="14">
        <v>1</v>
      </c>
      <c r="B27" s="649" t="str">
        <v>Tranh decor phòng ngủ Master</v>
      </c>
      <c r="C27" s="14"/>
      <c r="D27" s="14"/>
      <c r="E27" s="14"/>
      <c r="F27" s="14"/>
      <c r="G27" s="14"/>
      <c r="H27" s="14">
        <v>1</v>
      </c>
      <c r="I27" s="14"/>
      <c r="J27" s="14"/>
      <c r="K27" s="625" t="str">
        <v>Cần đặt</v>
      </c>
    </row>
    <row customHeight="true" ht="126.2874251497006" r="28">
      <c r="A28" s="14">
        <v>2</v>
      </c>
      <c r="B28" s="649" t="str">
        <v>Tranh không gian đọc sách</v>
      </c>
      <c r="C28" s="14"/>
      <c r="D28" s="14"/>
      <c r="E28" s="14"/>
      <c r="F28" s="14"/>
      <c r="G28" s="14"/>
      <c r="H28" s="14">
        <v>1</v>
      </c>
      <c r="I28" s="14"/>
      <c r="J28" s="14"/>
      <c r="K28" s="625" t="str">
        <v>Cần đặt</v>
      </c>
    </row>
    <row customHeight="true" ht="140.19602977667495" r="29">
      <c r="A29" s="14"/>
      <c r="B29" s="14" t="str">
        <v>Đồng hồ</v>
      </c>
      <c r="C29" s="14"/>
      <c r="D29" s="14"/>
      <c r="E29" s="14"/>
      <c r="F29" s="14"/>
      <c r="G29" s="14"/>
      <c r="H29" s="14">
        <v>1</v>
      </c>
      <c r="I29" s="14"/>
      <c r="J29" s="14"/>
      <c r="K29" s="625" t="str">
        <v>Cần đặt</v>
      </c>
    </row>
    <row customHeight="true" ht="113.1244019138756" r="30">
      <c r="A30" s="14"/>
      <c r="B30" s="14" t="str">
        <v>Sách decor</v>
      </c>
      <c r="C30" s="14"/>
      <c r="D30" s="14"/>
      <c r="E30" s="14"/>
      <c r="F30" s="14"/>
      <c r="G30" s="14"/>
      <c r="H30" s="14">
        <v>2</v>
      </c>
      <c r="I30" s="14"/>
      <c r="J30" s="14"/>
      <c r="K30" s="625" t="str">
        <v>Cần đặt</v>
      </c>
    </row>
    <row customHeight="true" ht="111" r="31">
      <c r="A31" s="14"/>
      <c r="B31" s="14" t="str">
        <v>BearBrick</v>
      </c>
      <c r="C31" s="14"/>
      <c r="D31" s="14"/>
      <c r="E31" s="14"/>
      <c r="F31" s="14"/>
      <c r="G31" s="14"/>
      <c r="H31" s="14">
        <v>1</v>
      </c>
      <c r="I31" s="14"/>
      <c r="J31" s="14"/>
      <c r="K31" s="625" t="str">
        <v>Cần đặt</v>
      </c>
    </row>
    <row customHeight="true" ht="367.1206225680934" r="32">
      <c r="A32" s="14"/>
      <c r="B32" s="14" t="str">
        <v>Đồ decor</v>
      </c>
      <c r="C32" s="14"/>
      <c r="D32" s="14"/>
      <c r="E32" s="14"/>
      <c r="F32" s="14"/>
      <c r="G32" s="14"/>
      <c r="H32" s="14">
        <v>1</v>
      </c>
      <c r="I32" s="14"/>
      <c r="J32" s="14"/>
      <c r="K32" s="625" t="str">
        <v>Cần đặt</v>
      </c>
    </row>
    <row customHeight="true" ht="129.38064516129032" r="33">
      <c r="A33" s="14"/>
      <c r="B33" s="14" t="str">
        <v>Sách decor</v>
      </c>
      <c r="C33" s="14"/>
      <c r="D33" s="14"/>
      <c r="E33" s="14"/>
      <c r="F33" s="14"/>
      <c r="G33" s="14"/>
      <c r="H33" s="14"/>
      <c r="I33" s="568">
        <v>16</v>
      </c>
      <c r="J33" s="648" t="str">
        <v>Sách này ko rõ là sách decor của mình hay sách của cô chú</v>
      </c>
      <c r="K33" s="625" t="str">
        <v>Cần đặt</v>
      </c>
    </row>
    <row customHeight="true" ht="103.40397350993378" r="34">
      <c r="A34" s="14"/>
      <c r="B34" s="14" t="str">
        <v>Đồ decor</v>
      </c>
      <c r="C34" s="14"/>
      <c r="D34" s="14"/>
      <c r="E34" s="14"/>
      <c r="F34" s="14"/>
      <c r="G34" s="14"/>
      <c r="H34" s="14"/>
      <c r="I34" s="14">
        <v>2</v>
      </c>
      <c r="J34" s="14"/>
      <c r="K34" s="625" t="str">
        <v>Cần đặt</v>
      </c>
    </row>
    <row customHeight="true" ht="67.62913907284768" r="35">
      <c r="A35" s="14"/>
      <c r="B35" s="14" t="str" xml:space="preserve">
        <v>Nước hoa </v>
      </c>
      <c r="C35" s="14"/>
      <c r="D35" s="14"/>
      <c r="E35" s="14"/>
      <c r="F35" s="14"/>
      <c r="G35" s="14"/>
      <c r="H35" s="14"/>
      <c r="I35" s="14">
        <v>2</v>
      </c>
      <c r="J35" s="649" t="str">
        <v>Chắc là cô chú có nước hoa rồi ạ. Nên mục này có thể bỏ</v>
      </c>
      <c r="K35" s="625" t="str">
        <v>Cần đặt</v>
      </c>
    </row>
    <row customHeight="true" ht="161.1881188118812" r="36">
      <c r="A36" s="14"/>
      <c r="B36" s="649" t="str">
        <v>Decor khu vực đọc sách</v>
      </c>
      <c r="C36" s="14"/>
      <c r="D36" s="14"/>
      <c r="E36" s="14"/>
      <c r="F36" s="14"/>
      <c r="G36" s="14"/>
      <c r="H36" s="14"/>
      <c r="I36" s="14">
        <v>1</v>
      </c>
      <c r="J36" s="14"/>
      <c r="K36" s="625" t="str">
        <v>Cần đặt</v>
      </c>
    </row>
    <row customHeight="true" ht="181.36271186440678" r="37">
      <c r="A37" s="14"/>
      <c r="B37" s="14" t="str">
        <v>Bình Decor</v>
      </c>
      <c r="C37" s="14"/>
      <c r="D37" s="14"/>
      <c r="E37" s="14"/>
      <c r="F37" s="14"/>
      <c r="G37" s="14"/>
      <c r="H37" s="14"/>
      <c r="I37" s="14">
        <v>1</v>
      </c>
      <c r="J37" s="14"/>
      <c r="K37" s="625" t="str">
        <v>Cần đặt</v>
      </c>
    </row>
    <row customHeight="true" ht="164.58620689655172" r="38">
      <c r="A38" s="14"/>
      <c r="B38" s="14" t="str">
        <v>Bình rượu decor</v>
      </c>
      <c r="C38" s="14"/>
      <c r="D38" s="14"/>
      <c r="E38" s="14"/>
      <c r="F38" s="14"/>
      <c r="G38" s="14"/>
      <c r="H38" s="14"/>
      <c r="I38" s="14">
        <v>1</v>
      </c>
      <c r="J38" s="14"/>
      <c r="K38" s="625" t="str">
        <v>Cần đặt</v>
      </c>
    </row>
    <row customHeight="true" ht="166.7557603686636" r="39">
      <c r="A39" s="14"/>
      <c r="B39" s="14" t="str">
        <v>Sách decor</v>
      </c>
      <c r="C39" s="14"/>
      <c r="D39" s="14"/>
      <c r="E39" s="14"/>
      <c r="F39" s="14"/>
      <c r="G39" s="14"/>
      <c r="H39" s="14"/>
      <c r="I39" s="14">
        <v>1</v>
      </c>
      <c r="J39" s="14"/>
      <c r="K39" s="625" t="str">
        <v>Cần đặt</v>
      </c>
    </row>
    <row customHeight="true" ht="166.7557603686636" r="40">
      <c r="A40" s="14"/>
      <c r="B40" s="14" t="str">
        <v>Cốc rượu</v>
      </c>
      <c r="C40" s="14"/>
      <c r="D40" s="14"/>
      <c r="E40" s="14"/>
      <c r="F40" s="14"/>
      <c r="G40" s="14"/>
      <c r="H40" s="14"/>
      <c r="I40" s="14">
        <v>1</v>
      </c>
      <c r="J40" s="14"/>
      <c r="K40" s="625" t="str">
        <v>Cần đặt</v>
      </c>
    </row>
    <row customHeight="true" ht="156.2046908315565" r="41">
      <c r="A41" s="14"/>
      <c r="B41" s="14" t="str">
        <v>Sách decor</v>
      </c>
      <c r="C41" s="14"/>
      <c r="D41" s="14"/>
      <c r="E41" s="14"/>
      <c r="F41" s="14"/>
      <c r="G41" s="14"/>
      <c r="H41" s="649" t="str">
        <v>Chỗ này rất nhiều sách, có khi để sách của chủ nhà</v>
      </c>
      <c r="I41" s="14"/>
      <c r="J41" s="14"/>
      <c r="K41" s="625" t="str">
        <v>Cần đặt</v>
      </c>
    </row>
    <row customHeight="true" ht="260.35602094240835" r="42">
      <c r="A42" s="14"/>
      <c r="B42" s="14" t="str">
        <v>Decor khu vực thay đồ</v>
      </c>
      <c r="C42" s="14"/>
      <c r="D42" s="14"/>
      <c r="E42" s="14"/>
      <c r="F42" s="14"/>
      <c r="G42" s="14"/>
      <c r="H42" s="14"/>
      <c r="I42" s="14">
        <v>1</v>
      </c>
      <c r="J42" s="14"/>
      <c r="K42" s="625" t="str">
        <v>Cần đặt</v>
      </c>
    </row>
    <row customHeight="true" ht="92.6094674556213" r="43">
      <c r="A43" s="14"/>
      <c r="B43" s="14" t="str">
        <v>Lọ nước hoa decor</v>
      </c>
      <c r="C43" s="14"/>
      <c r="D43" s="14"/>
      <c r="E43" s="14"/>
      <c r="F43" s="14"/>
      <c r="G43" s="14"/>
      <c r="H43" s="14"/>
      <c r="I43" s="14">
        <v>1</v>
      </c>
      <c r="J43" s="14"/>
      <c r="K43" s="625" t="str">
        <v>Cần đặt</v>
      </c>
    </row>
    <row customHeight="true" ht="213.4268292682927" r="44">
      <c r="A44" s="14"/>
      <c r="B44" s="14" t="str">
        <v>Hộp decor</v>
      </c>
      <c r="C44" s="14"/>
      <c r="D44" s="14"/>
      <c r="E44" s="14"/>
      <c r="F44" s="14"/>
      <c r="G44" s="14"/>
      <c r="H44" s="14"/>
      <c r="I44" s="14">
        <v>1</v>
      </c>
      <c r="J44" s="14"/>
      <c r="K44" s="625" t="str">
        <v>Cần đặt</v>
      </c>
    </row>
  </sheetData>
  <mergeCells>
    <mergeCell ref="B2:E2"/>
    <mergeCell ref="B13:E13"/>
    <mergeCell ref="B20:E20"/>
    <mergeCell ref="B26:E26"/>
  </mergeCells>
  <dataValidations count="1">
    <dataValidation allowBlank="true" errorStyle="stop" showErrorMessage="true" sqref="K3:K12 K14:K19 K21:K25 K27:K44" type="list">
      <formula1>"Cần đặt,Đã đặt,Đã nhận"</formula1>
    </dataValidation>
  </dataValidations>
  <drawing r:id="rId1"/>
</worksheet>
</file>

<file path=xl/worksheets/sheet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9"/>
    <col collapsed="false" customWidth="true" hidden="false" max="2" min="2" style="0" width="47"/>
    <col collapsed="false" customWidth="true" hidden="false" max="3" min="3" style="0" width="20"/>
    <col collapsed="false" customWidth="true" hidden="false" max="4" min="4" style="0" width="26"/>
    <col collapsed="false" customWidth="true" hidden="false" max="5" min="5" style="0" width="15"/>
    <col collapsed="false" customWidth="true" hidden="false" max="6" min="6" style="0" width="15"/>
    <col collapsed="false" customWidth="true" hidden="false" max="7" min="7" style="0" width="15"/>
    <col collapsed="false" customWidth="true" hidden="false" max="8" min="8" style="0" width="15"/>
    <col collapsed="false" customWidth="true" hidden="false" max="9" min="9" style="0" width="15"/>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s>
  <sheetData>
    <row customHeight="true" ht="40" r="1">
      <c r="A1" s="95"/>
      <c r="B1" s="95"/>
      <c r="C1" s="95"/>
      <c r="D1" s="95"/>
      <c r="E1" s="95"/>
      <c r="F1" s="95"/>
      <c r="G1" s="95"/>
      <c r="H1" s="95"/>
      <c r="I1" s="95"/>
      <c r="J1" s="95"/>
      <c r="K1" s="95"/>
      <c r="L1" s="95"/>
      <c r="M1" s="95"/>
      <c r="N1" s="95"/>
      <c r="O1" s="95"/>
      <c r="P1" s="95"/>
      <c r="Q1" s="95"/>
      <c r="R1" s="95"/>
      <c r="S1" s="95"/>
      <c r="T1" s="95"/>
    </row>
    <row customHeight="true" ht="40" r="2">
      <c r="A2" s="95"/>
      <c r="B2" s="95"/>
      <c r="C2" s="95"/>
      <c r="D2" s="95"/>
      <c r="E2" s="95"/>
      <c r="F2" s="95"/>
      <c r="G2" s="95"/>
      <c r="H2" s="95"/>
      <c r="I2" s="95"/>
      <c r="J2" s="95"/>
      <c r="K2" s="95"/>
      <c r="L2" s="95"/>
      <c r="M2" s="95"/>
      <c r="N2" s="95"/>
      <c r="O2" s="95"/>
      <c r="P2" s="95"/>
      <c r="Q2" s="95"/>
      <c r="R2" s="95"/>
      <c r="S2" s="95"/>
      <c r="T2" s="95"/>
    </row>
    <row customHeight="true" ht="40" r="3">
      <c r="A3" s="95"/>
      <c r="B3" s="95"/>
      <c r="C3" s="95"/>
      <c r="D3" s="95"/>
      <c r="E3" s="95"/>
      <c r="F3" s="95"/>
      <c r="G3" s="95"/>
      <c r="H3" s="95"/>
      <c r="I3" s="95"/>
      <c r="J3" s="95"/>
      <c r="K3" s="95"/>
      <c r="L3" s="95"/>
      <c r="M3" s="95"/>
      <c r="N3" s="95"/>
      <c r="O3" s="95"/>
      <c r="P3" s="95"/>
      <c r="Q3" s="95"/>
      <c r="R3" s="95"/>
      <c r="S3" s="95"/>
      <c r="T3" s="95"/>
    </row>
    <row customHeight="true" ht="40" r="4">
      <c r="A4" s="95"/>
      <c r="B4" s="95"/>
      <c r="C4" s="95"/>
      <c r="D4" s="95"/>
      <c r="E4" s="95"/>
      <c r="F4" s="95"/>
      <c r="G4" s="95"/>
      <c r="H4" s="95"/>
      <c r="I4" s="95"/>
      <c r="J4" s="95"/>
      <c r="K4" s="95"/>
      <c r="L4" s="95"/>
      <c r="M4" s="95"/>
      <c r="N4" s="95"/>
      <c r="O4" s="95"/>
      <c r="P4" s="95"/>
      <c r="Q4" s="95"/>
      <c r="R4" s="95"/>
      <c r="S4" s="95"/>
      <c r="T4" s="95"/>
    </row>
    <row customHeight="true" ht="40" r="5">
      <c r="A5" s="95"/>
      <c r="B5" s="95"/>
      <c r="C5" s="95"/>
      <c r="D5" s="95"/>
      <c r="E5" s="95"/>
      <c r="F5" s="95"/>
      <c r="G5" s="95"/>
      <c r="H5" s="95"/>
      <c r="I5" s="95"/>
      <c r="J5" s="95"/>
      <c r="K5" s="95"/>
      <c r="L5" s="95"/>
      <c r="M5" s="95"/>
      <c r="N5" s="95"/>
      <c r="O5" s="95"/>
      <c r="P5" s="95"/>
      <c r="Q5" s="95"/>
      <c r="R5" s="95"/>
      <c r="S5" s="95"/>
      <c r="T5" s="95"/>
    </row>
    <row customHeight="true" ht="40" r="6">
      <c r="A6" s="95"/>
      <c r="B6" s="95"/>
      <c r="C6" s="95"/>
      <c r="D6" s="95"/>
      <c r="E6" s="95"/>
      <c r="F6" s="95"/>
      <c r="G6" s="95"/>
      <c r="H6" s="95"/>
      <c r="I6" s="95"/>
      <c r="J6" s="95"/>
      <c r="K6" s="95"/>
      <c r="L6" s="95"/>
      <c r="M6" s="95"/>
      <c r="N6" s="95"/>
      <c r="O6" s="95"/>
      <c r="P6" s="95"/>
      <c r="Q6" s="95"/>
      <c r="R6" s="95"/>
      <c r="S6" s="95"/>
      <c r="T6" s="95"/>
    </row>
    <row customHeight="true" ht="40" r="7">
      <c r="A7" s="95"/>
      <c r="B7" s="95"/>
      <c r="C7" s="95"/>
      <c r="D7" s="95"/>
      <c r="E7" s="95"/>
      <c r="F7" s="95"/>
      <c r="G7" s="103"/>
      <c r="H7" s="95"/>
      <c r="I7" s="95"/>
      <c r="J7" s="95"/>
      <c r="K7" s="95"/>
      <c r="L7" s="95"/>
      <c r="M7" s="95"/>
      <c r="N7" s="95"/>
      <c r="O7" s="95"/>
      <c r="P7" s="95"/>
      <c r="Q7" s="95"/>
      <c r="R7" s="95"/>
      <c r="S7" s="95"/>
      <c r="T7" s="95"/>
    </row>
    <row customHeight="true" ht="40" r="8">
      <c r="A8" s="95"/>
      <c r="B8" s="95"/>
      <c r="C8" s="95"/>
      <c r="D8" s="95"/>
      <c r="E8" s="95"/>
      <c r="F8" s="95"/>
      <c r="G8" s="95"/>
      <c r="H8" s="95"/>
      <c r="I8" s="95"/>
      <c r="J8" s="95"/>
      <c r="K8" s="95"/>
      <c r="L8" s="95"/>
      <c r="M8" s="95"/>
      <c r="N8" s="95"/>
      <c r="O8" s="95"/>
      <c r="P8" s="95"/>
      <c r="Q8" s="95"/>
      <c r="R8" s="95"/>
      <c r="S8" s="95"/>
      <c r="T8" s="95"/>
    </row>
    <row customHeight="true" ht="18" r="9">
      <c r="A9" s="95"/>
      <c r="B9" s="95"/>
      <c r="C9" s="95"/>
      <c r="D9" s="95"/>
      <c r="E9" s="95"/>
      <c r="F9" s="95"/>
      <c r="G9" s="95"/>
      <c r="H9" s="95"/>
      <c r="I9" s="95"/>
      <c r="J9" s="95"/>
      <c r="K9" s="95"/>
      <c r="L9" s="95"/>
      <c r="M9" s="95"/>
      <c r="N9" s="95"/>
      <c r="O9" s="95"/>
      <c r="P9" s="95"/>
      <c r="Q9" s="95"/>
      <c r="R9" s="95"/>
      <c r="S9" s="95"/>
      <c r="T9" s="95"/>
    </row>
    <row r="10">
      <c r="A10" s="104" t="str">
        <v>BẢNG TỔNG HỢP DỰ TOÁN CÔNG TRÌNH LKS</v>
      </c>
      <c r="B10" s="104"/>
      <c r="C10" s="104"/>
      <c r="D10" s="104"/>
      <c r="E10" s="95"/>
      <c r="F10" s="95"/>
      <c r="G10" s="95"/>
      <c r="H10" s="95"/>
      <c r="I10" s="95"/>
      <c r="J10" s="95"/>
      <c r="K10" s="95"/>
      <c r="L10" s="95"/>
      <c r="M10" s="95"/>
      <c r="N10" s="95"/>
      <c r="O10" s="95"/>
      <c r="P10" s="95"/>
      <c r="Q10" s="95"/>
      <c r="R10" s="95"/>
      <c r="S10" s="95"/>
      <c r="T10" s="95"/>
    </row>
    <row r="11">
      <c r="A11" s="95"/>
      <c r="B11" s="95"/>
      <c r="C11" s="95"/>
      <c r="D11" s="95"/>
      <c r="E11" s="95"/>
      <c r="F11" s="95"/>
      <c r="G11" s="95"/>
      <c r="H11" s="95"/>
      <c r="I11" s="95"/>
      <c r="J11" s="95"/>
      <c r="K11" s="95"/>
      <c r="L11" s="95"/>
      <c r="M11" s="95"/>
      <c r="N11" s="95"/>
      <c r="O11" s="95"/>
      <c r="P11" s="95"/>
      <c r="Q11" s="95"/>
      <c r="R11" s="95"/>
      <c r="S11" s="95"/>
      <c r="T11" s="95"/>
    </row>
    <row r="12">
      <c r="A12" s="106" t="str">
        <v>STT</v>
      </c>
      <c r="B12" s="105" t="str">
        <v>HẠNG MỤC</v>
      </c>
      <c r="C12" s="105" t="str" xml:space="preserve">
        <v> THÀNH TIỀN </v>
      </c>
      <c r="D12" s="105" t="str">
        <v>Ghi chú</v>
      </c>
      <c r="E12" s="95"/>
      <c r="F12" s="95"/>
      <c r="G12" s="95"/>
      <c r="H12" s="95"/>
      <c r="I12" s="95"/>
      <c r="J12" s="95"/>
      <c r="K12" s="95"/>
      <c r="L12" s="95"/>
      <c r="M12" s="95"/>
      <c r="N12" s="95"/>
      <c r="O12" s="95"/>
      <c r="P12" s="95"/>
      <c r="Q12" s="95"/>
      <c r="R12" s="95"/>
      <c r="S12" s="95"/>
      <c r="T12" s="95"/>
    </row>
    <row r="13">
      <c r="A13" s="97">
        <v>1</v>
      </c>
      <c r="B13" s="107" t="str">
        <v>HM Điện nước</v>
      </c>
      <c r="C13" s="94">
        <f>'HM. Điện nước'!G10</f>
      </c>
      <c r="D13" s="98"/>
      <c r="E13" s="95"/>
      <c r="F13" s="95"/>
      <c r="G13" s="95"/>
      <c r="H13" s="95"/>
      <c r="I13" s="95"/>
      <c r="J13" s="95"/>
      <c r="K13" s="95"/>
      <c r="L13" s="95"/>
      <c r="M13" s="95"/>
      <c r="N13" s="95"/>
      <c r="O13" s="95"/>
      <c r="P13" s="95"/>
      <c r="Q13" s="95"/>
      <c r="R13" s="95"/>
      <c r="S13" s="95"/>
      <c r="T13" s="95"/>
    </row>
    <row r="14">
      <c r="A14" s="97">
        <v>2</v>
      </c>
      <c r="B14" s="96" t="str">
        <v>HM Chống thấm</v>
      </c>
      <c r="C14" s="94">
        <f>'HM. Chống thấm'!I21</f>
      </c>
      <c r="D14" s="98"/>
      <c r="E14" s="95"/>
      <c r="F14" s="95"/>
      <c r="G14" s="95"/>
      <c r="H14" s="95"/>
      <c r="I14" s="95"/>
      <c r="J14" s="95"/>
      <c r="K14" s="95"/>
      <c r="L14" s="95"/>
      <c r="M14" s="95"/>
      <c r="N14" s="95"/>
      <c r="O14" s="95"/>
      <c r="P14" s="95"/>
      <c r="Q14" s="95"/>
      <c r="R14" s="95"/>
      <c r="S14" s="95"/>
      <c r="T14" s="95"/>
    </row>
    <row r="15">
      <c r="A15" s="97">
        <v>3</v>
      </c>
      <c r="B15" s="96" t="str">
        <v>HM Trần Thạch cao &amp; Trần gỗ nhựa</v>
      </c>
      <c r="C15" s="94">
        <f>'HM. Trần thạch cao &amp; Trần gỗ nhựa'!F8</f>
      </c>
      <c r="D15" s="98"/>
      <c r="E15" s="95"/>
      <c r="F15" s="95"/>
      <c r="G15" s="95"/>
      <c r="H15" s="95"/>
      <c r="I15" s="95"/>
      <c r="J15" s="95"/>
      <c r="K15" s="95"/>
      <c r="L15" s="95"/>
      <c r="M15" s="95"/>
      <c r="N15" s="95"/>
      <c r="O15" s="95"/>
      <c r="P15" s="95"/>
      <c r="Q15" s="95"/>
      <c r="R15" s="95"/>
      <c r="S15" s="95"/>
      <c r="T15" s="95"/>
    </row>
    <row r="16">
      <c r="A16" s="97">
        <v>4</v>
      </c>
      <c r="B16" s="96" t="str">
        <v>HM Sàn gỗ + Ốp Lát</v>
      </c>
      <c r="C16" s="94">
        <f>'HM. PA 1 Sàn gỗ &amp; Ốp Lát'!H6</f>
      </c>
      <c r="D16" s="98"/>
      <c r="E16" s="95"/>
      <c r="F16" s="95"/>
      <c r="G16" s="95"/>
      <c r="H16" s="95"/>
      <c r="I16" s="95"/>
      <c r="J16" s="95"/>
      <c r="K16" s="95"/>
      <c r="L16" s="95"/>
      <c r="M16" s="95"/>
      <c r="N16" s="95"/>
      <c r="O16" s="95"/>
      <c r="P16" s="95"/>
      <c r="Q16" s="95"/>
      <c r="R16" s="95"/>
      <c r="S16" s="95"/>
      <c r="T16" s="95"/>
    </row>
    <row r="17">
      <c r="A17" s="97">
        <v>5</v>
      </c>
      <c r="B17" s="108" t="str">
        <v>HM Nhôm Kính</v>
      </c>
      <c r="C17" s="94">
        <f>'HM. PA 1 Cửa nhôm Kính'!K7</f>
      </c>
      <c r="D17" s="98"/>
      <c r="E17" s="95"/>
      <c r="F17" s="95"/>
      <c r="G17" s="95"/>
      <c r="H17" s="95"/>
      <c r="I17" s="95"/>
      <c r="J17" s="95"/>
      <c r="K17" s="95"/>
      <c r="L17" s="95"/>
      <c r="M17" s="95"/>
      <c r="N17" s="95"/>
      <c r="O17" s="95"/>
      <c r="P17" s="95"/>
      <c r="Q17" s="95"/>
      <c r="R17" s="95"/>
      <c r="S17" s="95"/>
      <c r="T17" s="95"/>
    </row>
    <row customHeight="true" ht="23" r="18">
      <c r="A18" s="97">
        <v>6</v>
      </c>
      <c r="B18" s="108" t="str">
        <v>HM Cửa thông phòng</v>
      </c>
      <c r="C18" s="94">
        <f>'HM. Cửa thông phòng'!H6</f>
      </c>
      <c r="D18" s="98"/>
      <c r="E18" s="95"/>
      <c r="F18" s="95"/>
      <c r="G18" s="95"/>
      <c r="H18" s="95"/>
      <c r="I18" s="95"/>
      <c r="J18" s="95"/>
      <c r="K18" s="95"/>
      <c r="L18" s="95"/>
      <c r="M18" s="95"/>
      <c r="N18" s="95"/>
      <c r="O18" s="95"/>
      <c r="P18" s="95"/>
      <c r="Q18" s="95"/>
      <c r="R18" s="95"/>
      <c r="S18" s="95"/>
      <c r="T18" s="95"/>
    </row>
    <row r="19">
      <c r="A19" s="97">
        <v>7</v>
      </c>
      <c r="B19" s="96" t="str">
        <v>HM Hệ thống điện</v>
      </c>
      <c r="C19" s="94">
        <f>'HM. Hệ thống điện'!G6</f>
      </c>
      <c r="D19" s="98"/>
      <c r="E19" s="95"/>
      <c r="F19" s="95"/>
      <c r="G19" s="95"/>
      <c r="H19" s="95"/>
      <c r="I19" s="95"/>
      <c r="J19" s="95"/>
      <c r="K19" s="95"/>
      <c r="L19" s="95"/>
      <c r="M19" s="95"/>
      <c r="N19" s="95"/>
      <c r="O19" s="95"/>
      <c r="P19" s="95"/>
      <c r="Q19" s="95"/>
      <c r="R19" s="95"/>
      <c r="S19" s="95"/>
      <c r="T19" s="95"/>
    </row>
    <row r="20">
      <c r="A20" s="97">
        <v>8</v>
      </c>
      <c r="B20" s="96" t="str">
        <v>HM Sơn</v>
      </c>
      <c r="C20" s="94">
        <f>'HM. Sơn'!F8</f>
      </c>
      <c r="D20" s="98"/>
      <c r="E20" s="95"/>
      <c r="F20" s="95"/>
      <c r="G20" s="95"/>
      <c r="H20" s="95"/>
      <c r="I20" s="95"/>
      <c r="J20" s="95"/>
      <c r="K20" s="95"/>
      <c r="L20" s="95"/>
      <c r="M20" s="95"/>
      <c r="N20" s="95"/>
      <c r="O20" s="95"/>
      <c r="P20" s="95"/>
      <c r="Q20" s="95"/>
      <c r="R20" s="95"/>
      <c r="S20" s="95"/>
      <c r="T20" s="95"/>
    </row>
    <row r="21">
      <c r="A21" s="97">
        <v>9</v>
      </c>
      <c r="B21" s="96" t="str">
        <v>HM Lan can &amp; Mái kính</v>
      </c>
      <c r="C21" s="94">
        <f>'HM. Lan can-Mái kính-Mái Kính'!J13</f>
      </c>
      <c r="D21" s="98"/>
      <c r="E21" s="95"/>
      <c r="F21" s="95"/>
      <c r="G21" s="95"/>
      <c r="H21" s="95"/>
      <c r="I21" s="95"/>
      <c r="J21" s="95"/>
      <c r="K21" s="95"/>
      <c r="L21" s="95"/>
      <c r="M21" s="95"/>
      <c r="N21" s="95"/>
      <c r="O21" s="95"/>
      <c r="P21" s="95"/>
      <c r="Q21" s="95"/>
      <c r="R21" s="95"/>
      <c r="S21" s="95"/>
      <c r="T21" s="95"/>
    </row>
    <row customHeight="true" ht="23" r="22">
      <c r="A22" s="97">
        <v>10</v>
      </c>
      <c r="B22" s="96" t="str">
        <v>HM Đá ốp lát</v>
      </c>
      <c r="C22" s="94">
        <f>'HM. Đá ốp lát'!G6</f>
      </c>
      <c r="D22" s="98"/>
      <c r="E22" s="95"/>
      <c r="F22" s="95"/>
      <c r="G22" s="95"/>
      <c r="H22" s="95"/>
      <c r="I22" s="95"/>
      <c r="J22" s="95"/>
      <c r="K22" s="95"/>
      <c r="L22" s="95"/>
      <c r="M22" s="95"/>
      <c r="N22" s="95"/>
      <c r="O22" s="95"/>
      <c r="P22" s="95"/>
      <c r="Q22" s="95"/>
      <c r="R22" s="95"/>
      <c r="S22" s="95"/>
      <c r="T22" s="95"/>
    </row>
    <row customHeight="true" ht="23" r="23">
      <c r="A23" s="97">
        <v>11</v>
      </c>
      <c r="B23" s="96" t="str">
        <v>HM Thiết bị vệ sinh</v>
      </c>
      <c r="C23" s="94">
        <f>+'HM. Thiết bị vệ sinh'!G6</f>
      </c>
      <c r="D23" s="98"/>
      <c r="E23" s="95"/>
      <c r="F23" s="95"/>
      <c r="G23" s="95"/>
      <c r="H23" s="95"/>
      <c r="I23" s="95"/>
      <c r="J23" s="95"/>
      <c r="K23" s="95"/>
      <c r="L23" s="95"/>
      <c r="M23" s="95"/>
      <c r="N23" s="95"/>
      <c r="O23" s="95"/>
      <c r="P23" s="95"/>
      <c r="Q23" s="95"/>
      <c r="R23" s="95"/>
      <c r="S23" s="95"/>
      <c r="T23" s="95"/>
    </row>
    <row customHeight="true" ht="23" r="24">
      <c r="A24" s="97">
        <v>12</v>
      </c>
      <c r="B24" s="96" t="str">
        <v>HM Rèm</v>
      </c>
      <c r="C24" s="94">
        <f>'HM. Rèm'!J8</f>
      </c>
      <c r="D24" s="98"/>
      <c r="E24" s="95"/>
      <c r="F24" s="95"/>
      <c r="G24" s="95"/>
      <c r="H24" s="95"/>
      <c r="I24" s="95"/>
      <c r="J24" s="95"/>
      <c r="K24" s="95"/>
      <c r="L24" s="95"/>
      <c r="M24" s="95"/>
      <c r="N24" s="95"/>
      <c r="O24" s="95"/>
      <c r="P24" s="95"/>
      <c r="Q24" s="95"/>
      <c r="R24" s="95"/>
      <c r="S24" s="95"/>
      <c r="T24" s="95"/>
    </row>
    <row customHeight="true" ht="23" r="25">
      <c r="A25" s="97">
        <v>13</v>
      </c>
      <c r="B25" s="96" t="str">
        <v>HM Vách kính phòng tắm</v>
      </c>
      <c r="C25" s="94">
        <f>'HM. Vách kính phòng tắm'!G7</f>
      </c>
      <c r="D25" s="98"/>
      <c r="E25" s="95"/>
      <c r="F25" s="95"/>
      <c r="G25" s="95"/>
      <c r="H25" s="95"/>
      <c r="I25" s="95"/>
      <c r="J25" s="95"/>
      <c r="K25" s="95"/>
      <c r="L25" s="95"/>
      <c r="M25" s="95"/>
      <c r="N25" s="95"/>
      <c r="O25" s="95"/>
      <c r="P25" s="95"/>
      <c r="Q25" s="95"/>
      <c r="R25" s="95"/>
      <c r="S25" s="95"/>
      <c r="T25" s="95"/>
    </row>
    <row customHeight="true" ht="23" r="26">
      <c r="A26" s="97">
        <v>14</v>
      </c>
      <c r="B26" s="96" t="str">
        <v>HM Điều hoà</v>
      </c>
      <c r="C26" s="94">
        <f>'HM. Điều hoà'!I6</f>
      </c>
      <c r="D26" s="98"/>
      <c r="E26" s="95"/>
      <c r="F26" s="95"/>
      <c r="G26" s="95"/>
      <c r="H26" s="95"/>
      <c r="I26" s="95"/>
      <c r="J26" s="95"/>
      <c r="K26" s="95"/>
      <c r="L26" s="95"/>
      <c r="M26" s="95"/>
      <c r="N26" s="95"/>
      <c r="O26" s="95"/>
      <c r="P26" s="95"/>
      <c r="Q26" s="95"/>
      <c r="R26" s="95"/>
      <c r="S26" s="95"/>
      <c r="T26" s="95"/>
    </row>
    <row customHeight="true" ht="23" r="27">
      <c r="A27" s="97">
        <v>15</v>
      </c>
      <c r="B27" s="96" t="str">
        <v>HM Thiết bị khác</v>
      </c>
      <c r="C27" s="94">
        <f>'HM. Thiết bị khác'!G7</f>
      </c>
      <c r="D27" s="98"/>
      <c r="E27" s="95"/>
      <c r="F27" s="95"/>
      <c r="G27" s="95"/>
      <c r="H27" s="95"/>
      <c r="I27" s="95"/>
      <c r="J27" s="95"/>
      <c r="K27" s="95"/>
      <c r="L27" s="95"/>
      <c r="M27" s="95"/>
      <c r="N27" s="95"/>
      <c r="O27" s="95"/>
      <c r="P27" s="95"/>
      <c r="Q27" s="95"/>
      <c r="R27" s="95"/>
      <c r="S27" s="95"/>
      <c r="T27" s="95"/>
    </row>
    <row r="28">
      <c r="A28" s="99" t="str">
        <v>TỔNG CỘNG</v>
      </c>
      <c r="B28" s="100"/>
      <c r="C28" s="101">
        <f>SUM(C13:C27)</f>
      </c>
      <c r="D28" s="102"/>
      <c r="E28" s="95"/>
      <c r="F28" s="95"/>
      <c r="G28" s="95"/>
      <c r="H28" s="95"/>
      <c r="I28" s="95"/>
      <c r="J28" s="95"/>
      <c r="K28" s="95"/>
      <c r="L28" s="95"/>
      <c r="M28" s="95"/>
      <c r="N28" s="95"/>
      <c r="O28" s="95"/>
      <c r="P28" s="95"/>
      <c r="Q28" s="95"/>
      <c r="R28" s="95"/>
      <c r="S28" s="95"/>
      <c r="T28" s="95"/>
    </row>
    <row r="29">
      <c r="A29" s="95"/>
      <c r="B29" s="95"/>
      <c r="C29" s="95"/>
      <c r="D29" s="95"/>
      <c r="E29" s="95"/>
      <c r="F29" s="95"/>
      <c r="G29" s="95"/>
      <c r="H29" s="95"/>
      <c r="I29" s="95"/>
      <c r="J29" s="95"/>
      <c r="K29" s="95"/>
      <c r="L29" s="95"/>
      <c r="M29" s="95"/>
      <c r="N29" s="95"/>
      <c r="O29" s="95"/>
      <c r="P29" s="95"/>
      <c r="Q29" s="95"/>
      <c r="R29" s="95"/>
      <c r="S29" s="95"/>
      <c r="T29" s="95"/>
    </row>
    <row r="30">
      <c r="A30" s="95"/>
      <c r="B30" s="95"/>
      <c r="C30" s="95"/>
      <c r="D30" s="95"/>
      <c r="E30" s="95"/>
      <c r="F30" s="95"/>
      <c r="G30" s="95"/>
      <c r="H30" s="95"/>
      <c r="I30" s="95"/>
      <c r="J30" s="95"/>
      <c r="K30" s="95"/>
      <c r="L30" s="95"/>
      <c r="M30" s="95"/>
      <c r="N30" s="95"/>
      <c r="O30" s="95"/>
      <c r="P30" s="95"/>
      <c r="Q30" s="95"/>
      <c r="R30" s="95"/>
      <c r="S30" s="95"/>
      <c r="T30" s="95"/>
    </row>
    <row r="31">
      <c r="A31" s="95"/>
      <c r="B31" s="95"/>
      <c r="C31" s="95"/>
      <c r="D31" s="95"/>
      <c r="E31" s="95"/>
      <c r="F31" s="95"/>
      <c r="G31" s="95"/>
      <c r="H31" s="95"/>
      <c r="I31" s="95"/>
      <c r="J31" s="95"/>
      <c r="K31" s="95"/>
      <c r="L31" s="95"/>
      <c r="M31" s="95"/>
      <c r="N31" s="95"/>
      <c r="O31" s="95"/>
      <c r="P31" s="95"/>
      <c r="Q31" s="95"/>
      <c r="R31" s="95"/>
      <c r="S31" s="95"/>
      <c r="T31" s="95"/>
    </row>
    <row r="32">
      <c r="A32" s="95"/>
      <c r="B32" s="95"/>
      <c r="C32" s="95"/>
      <c r="D32" s="95"/>
      <c r="E32" s="95"/>
      <c r="F32" s="95"/>
      <c r="G32" s="95"/>
      <c r="H32" s="95"/>
      <c r="I32" s="95"/>
      <c r="J32" s="95"/>
      <c r="K32" s="95"/>
      <c r="L32" s="95"/>
      <c r="M32" s="95"/>
      <c r="N32" s="95"/>
      <c r="O32" s="95"/>
      <c r="P32" s="95"/>
      <c r="Q32" s="95"/>
      <c r="R32" s="95"/>
      <c r="S32" s="95"/>
      <c r="T32" s="95"/>
    </row>
    <row r="33">
      <c r="A33" s="95"/>
      <c r="B33" s="95"/>
      <c r="C33" s="95"/>
      <c r="D33" s="95"/>
      <c r="E33" s="95"/>
      <c r="F33" s="95"/>
      <c r="G33" s="95"/>
      <c r="H33" s="95"/>
      <c r="I33" s="95"/>
      <c r="J33" s="95"/>
      <c r="K33" s="95"/>
      <c r="L33" s="95"/>
      <c r="M33" s="95"/>
      <c r="N33" s="95"/>
      <c r="O33" s="95"/>
      <c r="P33" s="95"/>
      <c r="Q33" s="95"/>
      <c r="R33" s="95"/>
      <c r="S33" s="95"/>
      <c r="T33" s="95"/>
    </row>
    <row r="34">
      <c r="A34" s="95"/>
      <c r="B34" s="95"/>
      <c r="C34" s="95"/>
      <c r="D34" s="95"/>
      <c r="E34" s="95"/>
      <c r="F34" s="95"/>
      <c r="G34" s="95"/>
      <c r="H34" s="95"/>
      <c r="I34" s="95"/>
      <c r="J34" s="95"/>
      <c r="K34" s="95"/>
      <c r="L34" s="95"/>
      <c r="M34" s="95"/>
      <c r="N34" s="95"/>
      <c r="O34" s="95"/>
      <c r="P34" s="95"/>
      <c r="Q34" s="95"/>
      <c r="R34" s="95"/>
      <c r="S34" s="95"/>
      <c r="T34" s="95"/>
    </row>
    <row r="35">
      <c r="A35" s="95"/>
      <c r="B35" s="95"/>
      <c r="C35" s="95"/>
      <c r="D35" s="95"/>
      <c r="E35" s="95"/>
      <c r="F35" s="95"/>
      <c r="G35" s="95"/>
      <c r="H35" s="95"/>
      <c r="I35" s="95"/>
      <c r="J35" s="95"/>
      <c r="K35" s="95"/>
      <c r="L35" s="95"/>
      <c r="M35" s="95"/>
      <c r="N35" s="95"/>
      <c r="O35" s="95"/>
      <c r="P35" s="95"/>
      <c r="Q35" s="95"/>
      <c r="R35" s="95"/>
      <c r="S35" s="95"/>
      <c r="T35" s="95"/>
    </row>
    <row r="36">
      <c r="A36" s="95"/>
      <c r="B36" s="95"/>
      <c r="C36" s="95"/>
      <c r="D36" s="95"/>
      <c r="E36" s="95"/>
      <c r="F36" s="95"/>
      <c r="G36" s="95"/>
      <c r="H36" s="95"/>
      <c r="I36" s="95"/>
      <c r="J36" s="95"/>
      <c r="K36" s="95"/>
      <c r="L36" s="95"/>
      <c r="M36" s="95"/>
      <c r="N36" s="95"/>
      <c r="O36" s="95"/>
      <c r="P36" s="95"/>
      <c r="Q36" s="95"/>
      <c r="R36" s="95"/>
      <c r="S36" s="95"/>
      <c r="T36" s="95"/>
    </row>
    <row r="37">
      <c r="A37" s="95"/>
      <c r="B37" s="95"/>
      <c r="C37" s="95"/>
      <c r="D37" s="95"/>
      <c r="E37" s="95"/>
      <c r="F37" s="95"/>
      <c r="G37" s="95"/>
      <c r="H37" s="95"/>
      <c r="I37" s="95"/>
      <c r="J37" s="95"/>
      <c r="K37" s="95"/>
      <c r="L37" s="95"/>
      <c r="M37" s="95"/>
      <c r="N37" s="95"/>
      <c r="O37" s="95"/>
      <c r="P37" s="95"/>
      <c r="Q37" s="95"/>
      <c r="R37" s="95"/>
      <c r="S37" s="95"/>
      <c r="T37" s="95"/>
    </row>
    <row r="38">
      <c r="A38" s="95"/>
      <c r="B38" s="95"/>
      <c r="C38" s="95"/>
      <c r="D38" s="95"/>
      <c r="E38" s="95"/>
      <c r="F38" s="95"/>
      <c r="G38" s="95"/>
      <c r="H38" s="95"/>
      <c r="I38" s="95"/>
      <c r="J38" s="95"/>
      <c r="K38" s="95"/>
      <c r="L38" s="95"/>
      <c r="M38" s="95"/>
      <c r="N38" s="95"/>
      <c r="O38" s="95"/>
      <c r="P38" s="95"/>
      <c r="Q38" s="95"/>
      <c r="R38" s="95"/>
      <c r="S38" s="95"/>
      <c r="T38" s="95"/>
    </row>
    <row r="39">
      <c r="A39" s="95"/>
      <c r="B39" s="95"/>
      <c r="C39" s="95"/>
      <c r="D39" s="95"/>
      <c r="E39" s="95"/>
      <c r="F39" s="95"/>
      <c r="G39" s="95"/>
      <c r="H39" s="95"/>
      <c r="I39" s="95"/>
      <c r="J39" s="95"/>
      <c r="K39" s="95"/>
      <c r="L39" s="95"/>
      <c r="M39" s="95"/>
      <c r="N39" s="95"/>
      <c r="O39" s="95"/>
      <c r="P39" s="95"/>
      <c r="Q39" s="95"/>
      <c r="R39" s="95"/>
      <c r="S39" s="95"/>
      <c r="T39" s="95"/>
    </row>
    <row r="40">
      <c r="A40" s="95"/>
      <c r="B40" s="95"/>
      <c r="C40" s="95"/>
      <c r="D40" s="95"/>
      <c r="E40" s="95"/>
      <c r="F40" s="95"/>
      <c r="G40" s="95"/>
      <c r="H40" s="95"/>
      <c r="I40" s="95"/>
      <c r="J40" s="95"/>
      <c r="K40" s="95"/>
      <c r="L40" s="95"/>
      <c r="M40" s="95"/>
      <c r="N40" s="95"/>
      <c r="O40" s="95"/>
      <c r="P40" s="95"/>
      <c r="Q40" s="95"/>
      <c r="R40" s="95"/>
      <c r="S40" s="95"/>
      <c r="T40" s="95"/>
    </row>
    <row r="41">
      <c r="A41" s="95"/>
      <c r="B41" s="95"/>
      <c r="C41" s="95"/>
      <c r="D41" s="95"/>
      <c r="E41" s="95"/>
      <c r="F41" s="95"/>
      <c r="G41" s="95"/>
      <c r="H41" s="95"/>
      <c r="I41" s="95"/>
      <c r="J41" s="95"/>
      <c r="K41" s="95"/>
      <c r="L41" s="95"/>
      <c r="M41" s="95"/>
      <c r="N41" s="95"/>
      <c r="O41" s="95"/>
      <c r="P41" s="95"/>
      <c r="Q41" s="95"/>
      <c r="R41" s="95"/>
      <c r="S41" s="95"/>
      <c r="T41" s="95"/>
    </row>
    <row r="42">
      <c r="A42" s="95"/>
      <c r="B42" s="95"/>
      <c r="C42" s="95"/>
      <c r="D42" s="95"/>
      <c r="E42" s="95"/>
      <c r="F42" s="95"/>
      <c r="G42" s="95"/>
      <c r="H42" s="95"/>
      <c r="I42" s="95"/>
      <c r="J42" s="95"/>
      <c r="K42" s="95"/>
      <c r="L42" s="95"/>
      <c r="M42" s="95"/>
      <c r="N42" s="95"/>
      <c r="O42" s="95"/>
      <c r="P42" s="95"/>
      <c r="Q42" s="95"/>
      <c r="R42" s="95"/>
      <c r="S42" s="95"/>
      <c r="T42" s="95"/>
    </row>
    <row r="43">
      <c r="A43" s="95"/>
      <c r="B43" s="95"/>
      <c r="C43" s="95"/>
      <c r="D43" s="95"/>
      <c r="E43" s="95"/>
      <c r="F43" s="95"/>
      <c r="G43" s="95"/>
      <c r="H43" s="95"/>
      <c r="I43" s="95"/>
      <c r="J43" s="95"/>
      <c r="K43" s="95"/>
      <c r="L43" s="95"/>
      <c r="M43" s="95"/>
      <c r="N43" s="95"/>
      <c r="O43" s="95"/>
      <c r="P43" s="95"/>
      <c r="Q43" s="95"/>
      <c r="R43" s="95"/>
      <c r="S43" s="95"/>
      <c r="T43" s="95"/>
    </row>
    <row r="44">
      <c r="A44" s="95"/>
      <c r="B44" s="95"/>
      <c r="C44" s="95"/>
      <c r="D44" s="95"/>
      <c r="E44" s="95"/>
      <c r="F44" s="95"/>
      <c r="G44" s="95"/>
      <c r="H44" s="95"/>
      <c r="I44" s="95"/>
      <c r="J44" s="95"/>
      <c r="K44" s="95"/>
      <c r="L44" s="95"/>
      <c r="M44" s="95"/>
      <c r="N44" s="95"/>
      <c r="O44" s="95"/>
      <c r="P44" s="95"/>
      <c r="Q44" s="95"/>
      <c r="R44" s="95"/>
      <c r="S44" s="95"/>
      <c r="T44" s="95"/>
    </row>
    <row r="45">
      <c r="A45" s="95"/>
      <c r="B45" s="95"/>
      <c r="C45" s="95"/>
      <c r="D45" s="95"/>
      <c r="E45" s="95"/>
      <c r="F45" s="95"/>
      <c r="G45" s="95"/>
      <c r="H45" s="95"/>
      <c r="I45" s="95"/>
      <c r="J45" s="95"/>
      <c r="K45" s="95"/>
      <c r="L45" s="95"/>
      <c r="M45" s="95"/>
      <c r="N45" s="95"/>
      <c r="O45" s="95"/>
      <c r="P45" s="95"/>
      <c r="Q45" s="95"/>
      <c r="R45" s="95"/>
      <c r="S45" s="95"/>
      <c r="T45" s="95"/>
    </row>
    <row r="46">
      <c r="A46" s="95"/>
      <c r="B46" s="95"/>
      <c r="C46" s="95"/>
      <c r="D46" s="95"/>
      <c r="E46" s="95"/>
      <c r="F46" s="95"/>
      <c r="G46" s="95"/>
      <c r="H46" s="95"/>
      <c r="I46" s="95"/>
      <c r="J46" s="95"/>
      <c r="K46" s="95"/>
      <c r="L46" s="95"/>
      <c r="M46" s="95"/>
      <c r="N46" s="95"/>
      <c r="O46" s="95"/>
      <c r="P46" s="95"/>
      <c r="Q46" s="95"/>
      <c r="R46" s="95"/>
      <c r="S46" s="95"/>
      <c r="T46" s="95"/>
    </row>
    <row r="47">
      <c r="A47" s="95"/>
      <c r="B47" s="95"/>
      <c r="C47" s="95"/>
      <c r="D47" s="95"/>
      <c r="E47" s="95"/>
      <c r="F47" s="95"/>
      <c r="G47" s="95"/>
      <c r="H47" s="95"/>
      <c r="I47" s="95"/>
      <c r="J47" s="95"/>
      <c r="K47" s="95"/>
      <c r="L47" s="95"/>
      <c r="M47" s="95"/>
      <c r="N47" s="95"/>
      <c r="O47" s="95"/>
      <c r="P47" s="95"/>
      <c r="Q47" s="95"/>
      <c r="R47" s="95"/>
      <c r="S47" s="95"/>
      <c r="T47" s="95"/>
    </row>
    <row r="48">
      <c r="A48" s="95"/>
      <c r="B48" s="95"/>
      <c r="C48" s="95"/>
      <c r="D48" s="95"/>
      <c r="E48" s="95"/>
      <c r="F48" s="95"/>
      <c r="G48" s="95"/>
      <c r="H48" s="95"/>
      <c r="I48" s="95"/>
      <c r="J48" s="95"/>
      <c r="K48" s="95"/>
      <c r="L48" s="95"/>
      <c r="M48" s="95"/>
      <c r="N48" s="95"/>
      <c r="O48" s="95"/>
      <c r="P48" s="95"/>
      <c r="Q48" s="95"/>
      <c r="R48" s="95"/>
      <c r="S48" s="95"/>
      <c r="T48" s="95"/>
    </row>
    <row r="49">
      <c r="A49" s="95"/>
      <c r="B49" s="95"/>
      <c r="C49" s="95"/>
      <c r="D49" s="95"/>
      <c r="E49" s="95"/>
      <c r="F49" s="95"/>
      <c r="G49" s="95"/>
      <c r="H49" s="95"/>
      <c r="I49" s="95"/>
      <c r="J49" s="95"/>
      <c r="K49" s="95"/>
      <c r="L49" s="95"/>
      <c r="M49" s="95"/>
      <c r="N49" s="95"/>
      <c r="O49" s="95"/>
      <c r="P49" s="95"/>
      <c r="Q49" s="95"/>
      <c r="R49" s="95"/>
      <c r="S49" s="95"/>
      <c r="T49" s="95"/>
    </row>
    <row r="50">
      <c r="A50" s="95"/>
      <c r="B50" s="95"/>
      <c r="C50" s="95"/>
      <c r="D50" s="95"/>
      <c r="E50" s="95"/>
      <c r="F50" s="95"/>
      <c r="G50" s="95"/>
      <c r="H50" s="95"/>
      <c r="I50" s="95"/>
      <c r="J50" s="95"/>
      <c r="K50" s="95"/>
      <c r="L50" s="95"/>
      <c r="M50" s="95"/>
      <c r="N50" s="95"/>
      <c r="O50" s="95"/>
      <c r="P50" s="95"/>
      <c r="Q50" s="95"/>
      <c r="R50" s="95"/>
      <c r="S50" s="95"/>
      <c r="T50" s="95"/>
    </row>
    <row r="51">
      <c r="A51" s="95"/>
      <c r="B51" s="95"/>
      <c r="C51" s="95"/>
      <c r="D51" s="95"/>
      <c r="E51" s="95"/>
      <c r="F51" s="95"/>
      <c r="G51" s="95"/>
      <c r="H51" s="95"/>
      <c r="I51" s="95"/>
      <c r="J51" s="95"/>
      <c r="K51" s="95"/>
      <c r="L51" s="95"/>
      <c r="M51" s="95"/>
      <c r="N51" s="95"/>
      <c r="O51" s="95"/>
      <c r="P51" s="95"/>
      <c r="Q51" s="95"/>
      <c r="R51" s="95"/>
      <c r="S51" s="95"/>
      <c r="T51" s="95"/>
    </row>
    <row r="52">
      <c r="A52" s="95"/>
      <c r="B52" s="95"/>
      <c r="C52" s="95"/>
      <c r="D52" s="95"/>
      <c r="E52" s="95"/>
      <c r="F52" s="95"/>
      <c r="G52" s="95"/>
      <c r="H52" s="95"/>
      <c r="I52" s="95"/>
      <c r="J52" s="95"/>
      <c r="K52" s="95"/>
      <c r="L52" s="95"/>
      <c r="M52" s="95"/>
      <c r="N52" s="95"/>
      <c r="O52" s="95"/>
      <c r="P52" s="95"/>
      <c r="Q52" s="95"/>
      <c r="R52" s="95"/>
      <c r="S52" s="95"/>
      <c r="T52" s="95"/>
    </row>
    <row r="53">
      <c r="A53" s="95"/>
      <c r="B53" s="95"/>
      <c r="C53" s="95"/>
      <c r="D53" s="95"/>
      <c r="E53" s="95"/>
      <c r="F53" s="95"/>
      <c r="G53" s="95"/>
      <c r="H53" s="95"/>
      <c r="I53" s="95"/>
      <c r="J53" s="95"/>
      <c r="K53" s="95"/>
      <c r="L53" s="95"/>
      <c r="M53" s="95"/>
      <c r="N53" s="95"/>
      <c r="O53" s="95"/>
      <c r="P53" s="95"/>
      <c r="Q53" s="95"/>
      <c r="R53" s="95"/>
      <c r="S53" s="95"/>
      <c r="T53" s="95"/>
    </row>
    <row r="54">
      <c r="A54" s="95"/>
      <c r="B54" s="95"/>
      <c r="C54" s="95"/>
      <c r="D54" s="95"/>
      <c r="E54" s="95"/>
      <c r="F54" s="95"/>
      <c r="G54" s="95"/>
      <c r="H54" s="95"/>
      <c r="I54" s="95"/>
      <c r="J54" s="95"/>
      <c r="K54" s="95"/>
      <c r="L54" s="95"/>
      <c r="M54" s="95"/>
      <c r="N54" s="95"/>
      <c r="O54" s="95"/>
      <c r="P54" s="95"/>
      <c r="Q54" s="95"/>
      <c r="R54" s="95"/>
      <c r="S54" s="95"/>
      <c r="T54" s="95"/>
    </row>
    <row r="55">
      <c r="A55" s="95"/>
      <c r="B55" s="95"/>
      <c r="C55" s="95"/>
      <c r="D55" s="95"/>
      <c r="E55" s="95"/>
      <c r="F55" s="95"/>
      <c r="G55" s="95"/>
      <c r="H55" s="95"/>
      <c r="I55" s="95"/>
      <c r="J55" s="95"/>
      <c r="K55" s="95"/>
      <c r="L55" s="95"/>
      <c r="M55" s="95"/>
      <c r="N55" s="95"/>
      <c r="O55" s="95"/>
      <c r="P55" s="95"/>
      <c r="Q55" s="95"/>
      <c r="R55" s="95"/>
      <c r="S55" s="95"/>
      <c r="T55" s="95"/>
    </row>
    <row r="56">
      <c r="A56" s="95"/>
      <c r="B56" s="95"/>
      <c r="C56" s="95"/>
      <c r="D56" s="95"/>
      <c r="E56" s="95"/>
      <c r="F56" s="95"/>
      <c r="G56" s="95"/>
      <c r="H56" s="95"/>
      <c r="I56" s="95"/>
      <c r="J56" s="95"/>
      <c r="K56" s="95"/>
      <c r="L56" s="95"/>
      <c r="M56" s="95"/>
      <c r="N56" s="95"/>
      <c r="O56" s="95"/>
      <c r="P56" s="95"/>
      <c r="Q56" s="95"/>
      <c r="R56" s="95"/>
      <c r="S56" s="95"/>
      <c r="T56" s="95"/>
    </row>
    <row r="57">
      <c r="A57" s="95"/>
      <c r="B57" s="95"/>
      <c r="C57" s="95"/>
      <c r="D57" s="95"/>
      <c r="E57" s="95"/>
      <c r="F57" s="95"/>
      <c r="G57" s="95"/>
      <c r="H57" s="95"/>
      <c r="I57" s="95"/>
      <c r="J57" s="95"/>
      <c r="K57" s="95"/>
      <c r="L57" s="95"/>
      <c r="M57" s="95"/>
      <c r="N57" s="95"/>
      <c r="O57" s="95"/>
      <c r="P57" s="95"/>
      <c r="Q57" s="95"/>
      <c r="R57" s="95"/>
      <c r="S57" s="95"/>
      <c r="T57" s="95"/>
    </row>
    <row r="58">
      <c r="A58" s="95"/>
      <c r="B58" s="95"/>
      <c r="C58" s="95"/>
      <c r="D58" s="95"/>
      <c r="E58" s="95"/>
      <c r="F58" s="95"/>
      <c r="G58" s="95"/>
      <c r="H58" s="95"/>
      <c r="I58" s="95"/>
      <c r="J58" s="95"/>
      <c r="K58" s="95"/>
      <c r="L58" s="95"/>
      <c r="M58" s="95"/>
      <c r="N58" s="95"/>
      <c r="O58" s="95"/>
      <c r="P58" s="95"/>
      <c r="Q58" s="95"/>
      <c r="R58" s="95"/>
      <c r="S58" s="95"/>
      <c r="T58" s="95"/>
    </row>
    <row r="59">
      <c r="A59" s="95"/>
      <c r="B59" s="95"/>
      <c r="C59" s="95"/>
      <c r="D59" s="95"/>
      <c r="E59" s="95"/>
      <c r="F59" s="95"/>
      <c r="G59" s="95"/>
      <c r="H59" s="95"/>
      <c r="I59" s="95"/>
      <c r="J59" s="95"/>
      <c r="K59" s="95"/>
      <c r="L59" s="95"/>
      <c r="M59" s="95"/>
      <c r="N59" s="95"/>
      <c r="O59" s="95"/>
      <c r="P59" s="95"/>
      <c r="Q59" s="95"/>
      <c r="R59" s="95"/>
      <c r="S59" s="95"/>
      <c r="T59" s="95"/>
    </row>
    <row r="60">
      <c r="A60" s="95"/>
      <c r="B60" s="95"/>
      <c r="C60" s="95"/>
      <c r="D60" s="95"/>
      <c r="E60" s="95"/>
      <c r="F60" s="95"/>
      <c r="G60" s="95"/>
      <c r="H60" s="95"/>
      <c r="I60" s="95"/>
      <c r="J60" s="95"/>
      <c r="K60" s="95"/>
      <c r="L60" s="95"/>
      <c r="M60" s="95"/>
      <c r="N60" s="95"/>
      <c r="O60" s="95"/>
      <c r="P60" s="95"/>
      <c r="Q60" s="95"/>
      <c r="R60" s="95"/>
      <c r="S60" s="95"/>
      <c r="T60" s="95"/>
    </row>
    <row r="61">
      <c r="A61" s="95"/>
      <c r="B61" s="95"/>
      <c r="C61" s="95"/>
      <c r="D61" s="95"/>
      <c r="E61" s="95"/>
      <c r="F61" s="95"/>
      <c r="G61" s="95"/>
      <c r="H61" s="95"/>
      <c r="I61" s="95"/>
      <c r="J61" s="95"/>
      <c r="K61" s="95"/>
      <c r="L61" s="95"/>
      <c r="M61" s="95"/>
      <c r="N61" s="95"/>
      <c r="O61" s="95"/>
      <c r="P61" s="95"/>
      <c r="Q61" s="95"/>
      <c r="R61" s="95"/>
      <c r="S61" s="95"/>
      <c r="T61" s="95"/>
    </row>
    <row r="62">
      <c r="A62" s="95"/>
      <c r="B62" s="95"/>
      <c r="C62" s="95"/>
      <c r="D62" s="95"/>
      <c r="E62" s="95"/>
      <c r="F62" s="95"/>
      <c r="G62" s="95"/>
      <c r="H62" s="95"/>
      <c r="I62" s="95"/>
      <c r="J62" s="95"/>
      <c r="K62" s="95"/>
      <c r="L62" s="95"/>
      <c r="M62" s="95"/>
      <c r="N62" s="95"/>
      <c r="O62" s="95"/>
      <c r="P62" s="95"/>
      <c r="Q62" s="95"/>
      <c r="R62" s="95"/>
      <c r="S62" s="95"/>
      <c r="T62" s="95"/>
    </row>
    <row r="63">
      <c r="A63" s="95"/>
      <c r="B63" s="95"/>
      <c r="C63" s="95"/>
      <c r="D63" s="95"/>
      <c r="E63" s="95"/>
      <c r="F63" s="95"/>
      <c r="G63" s="95"/>
      <c r="H63" s="95"/>
      <c r="I63" s="95"/>
      <c r="J63" s="95"/>
      <c r="K63" s="95"/>
      <c r="L63" s="95"/>
      <c r="M63" s="95"/>
      <c r="N63" s="95"/>
      <c r="O63" s="95"/>
      <c r="P63" s="95"/>
      <c r="Q63" s="95"/>
      <c r="R63" s="95"/>
      <c r="S63" s="95"/>
      <c r="T63" s="95"/>
    </row>
    <row r="64">
      <c r="A64" s="95"/>
      <c r="B64" s="95"/>
      <c r="C64" s="95"/>
      <c r="D64" s="95"/>
      <c r="E64" s="95"/>
      <c r="F64" s="95"/>
      <c r="G64" s="95"/>
      <c r="H64" s="95"/>
      <c r="I64" s="95"/>
      <c r="J64" s="95"/>
      <c r="K64" s="95"/>
      <c r="L64" s="95"/>
      <c r="M64" s="95"/>
      <c r="N64" s="95"/>
      <c r="O64" s="95"/>
      <c r="P64" s="95"/>
      <c r="Q64" s="95"/>
      <c r="R64" s="95"/>
      <c r="S64" s="95"/>
      <c r="T64" s="95"/>
    </row>
    <row r="65">
      <c r="A65" s="95"/>
      <c r="B65" s="95"/>
      <c r="C65" s="95"/>
      <c r="D65" s="95"/>
      <c r="E65" s="95"/>
      <c r="F65" s="95"/>
      <c r="G65" s="95"/>
      <c r="H65" s="95"/>
      <c r="I65" s="95"/>
      <c r="J65" s="95"/>
      <c r="K65" s="95"/>
      <c r="L65" s="95"/>
      <c r="M65" s="95"/>
      <c r="N65" s="95"/>
      <c r="O65" s="95"/>
      <c r="P65" s="95"/>
      <c r="Q65" s="95"/>
      <c r="R65" s="95"/>
      <c r="S65" s="95"/>
      <c r="T65" s="95"/>
    </row>
    <row r="66">
      <c r="A66" s="95"/>
      <c r="B66" s="95"/>
      <c r="C66" s="95"/>
      <c r="D66" s="95"/>
      <c r="E66" s="95"/>
      <c r="F66" s="95"/>
      <c r="G66" s="95"/>
      <c r="H66" s="95"/>
      <c r="I66" s="95"/>
      <c r="J66" s="95"/>
      <c r="K66" s="95"/>
      <c r="L66" s="95"/>
      <c r="M66" s="95"/>
      <c r="N66" s="95"/>
      <c r="O66" s="95"/>
      <c r="P66" s="95"/>
      <c r="Q66" s="95"/>
      <c r="R66" s="95"/>
      <c r="S66" s="95"/>
      <c r="T66" s="95"/>
    </row>
    <row r="67">
      <c r="A67" s="95"/>
      <c r="B67" s="95"/>
      <c r="C67" s="95"/>
      <c r="D67" s="95"/>
      <c r="E67" s="95"/>
      <c r="F67" s="95"/>
      <c r="G67" s="95"/>
      <c r="H67" s="95"/>
      <c r="I67" s="95"/>
      <c r="J67" s="95"/>
      <c r="K67" s="95"/>
      <c r="L67" s="95"/>
      <c r="M67" s="95"/>
      <c r="N67" s="95"/>
      <c r="O67" s="95"/>
      <c r="P67" s="95"/>
      <c r="Q67" s="95"/>
      <c r="R67" s="95"/>
      <c r="S67" s="95"/>
      <c r="T67" s="95"/>
    </row>
    <row r="68">
      <c r="A68" s="95"/>
      <c r="B68" s="95"/>
      <c r="C68" s="95"/>
      <c r="D68" s="95"/>
      <c r="E68" s="95"/>
      <c r="F68" s="95"/>
      <c r="G68" s="95"/>
      <c r="H68" s="95"/>
      <c r="I68" s="95"/>
      <c r="J68" s="95"/>
      <c r="K68" s="95"/>
      <c r="L68" s="95"/>
      <c r="M68" s="95"/>
      <c r="N68" s="95"/>
      <c r="O68" s="95"/>
      <c r="P68" s="95"/>
      <c r="Q68" s="95"/>
      <c r="R68" s="95"/>
      <c r="S68" s="95"/>
      <c r="T68" s="95"/>
    </row>
    <row r="69">
      <c r="A69" s="95"/>
      <c r="B69" s="95"/>
      <c r="C69" s="95"/>
      <c r="D69" s="95"/>
      <c r="E69" s="95"/>
      <c r="F69" s="95"/>
      <c r="G69" s="95"/>
      <c r="H69" s="95"/>
      <c r="I69" s="95"/>
      <c r="J69" s="95"/>
      <c r="K69" s="95"/>
      <c r="L69" s="95"/>
      <c r="M69" s="95"/>
      <c r="N69" s="95"/>
      <c r="O69" s="95"/>
      <c r="P69" s="95"/>
      <c r="Q69" s="95"/>
      <c r="R69" s="95"/>
      <c r="S69" s="95"/>
      <c r="T69" s="95"/>
    </row>
    <row r="70">
      <c r="A70" s="95"/>
      <c r="B70" s="95"/>
      <c r="C70" s="95"/>
      <c r="D70" s="95"/>
      <c r="E70" s="95"/>
      <c r="F70" s="95"/>
      <c r="G70" s="95"/>
      <c r="H70" s="95"/>
      <c r="I70" s="95"/>
      <c r="J70" s="95"/>
      <c r="K70" s="95"/>
      <c r="L70" s="95"/>
      <c r="M70" s="95"/>
      <c r="N70" s="95"/>
      <c r="O70" s="95"/>
      <c r="P70" s="95"/>
      <c r="Q70" s="95"/>
      <c r="R70" s="95"/>
      <c r="S70" s="95"/>
      <c r="T70" s="95"/>
    </row>
    <row r="71">
      <c r="A71" s="95"/>
      <c r="B71" s="95"/>
      <c r="C71" s="95"/>
      <c r="D71" s="95"/>
      <c r="E71" s="95"/>
      <c r="F71" s="95"/>
      <c r="G71" s="95"/>
      <c r="H71" s="95"/>
      <c r="I71" s="95"/>
      <c r="J71" s="95"/>
      <c r="K71" s="95"/>
      <c r="L71" s="95"/>
      <c r="M71" s="95"/>
      <c r="N71" s="95"/>
      <c r="O71" s="95"/>
      <c r="P71" s="95"/>
      <c r="Q71" s="95"/>
      <c r="R71" s="95"/>
      <c r="S71" s="95"/>
      <c r="T71" s="95"/>
    </row>
    <row r="72">
      <c r="A72" s="95"/>
      <c r="B72" s="95"/>
      <c r="C72" s="95"/>
      <c r="D72" s="95"/>
      <c r="E72" s="95"/>
      <c r="F72" s="95"/>
      <c r="G72" s="95"/>
      <c r="H72" s="95"/>
      <c r="I72" s="95"/>
      <c r="J72" s="95"/>
      <c r="K72" s="95"/>
      <c r="L72" s="95"/>
      <c r="M72" s="95"/>
      <c r="N72" s="95"/>
      <c r="O72" s="95"/>
      <c r="P72" s="95"/>
      <c r="Q72" s="95"/>
      <c r="R72" s="95"/>
      <c r="S72" s="95"/>
      <c r="T72" s="95"/>
    </row>
    <row r="73">
      <c r="A73" s="95"/>
      <c r="B73" s="95"/>
      <c r="C73" s="95"/>
      <c r="D73" s="95"/>
      <c r="E73" s="95"/>
      <c r="F73" s="95"/>
      <c r="G73" s="95"/>
      <c r="H73" s="95"/>
      <c r="I73" s="95"/>
      <c r="J73" s="95"/>
      <c r="K73" s="95"/>
      <c r="L73" s="95"/>
      <c r="M73" s="95"/>
      <c r="N73" s="95"/>
      <c r="O73" s="95"/>
      <c r="P73" s="95"/>
      <c r="Q73" s="95"/>
      <c r="R73" s="95"/>
      <c r="S73" s="95"/>
      <c r="T73" s="95"/>
    </row>
    <row r="74">
      <c r="A74" s="95"/>
      <c r="B74" s="95"/>
      <c r="C74" s="95"/>
      <c r="D74" s="95"/>
      <c r="E74" s="95"/>
      <c r="F74" s="95"/>
      <c r="G74" s="95"/>
      <c r="H74" s="95"/>
      <c r="I74" s="95"/>
      <c r="J74" s="95"/>
      <c r="K74" s="95"/>
      <c r="L74" s="95"/>
      <c r="M74" s="95"/>
      <c r="N74" s="95"/>
      <c r="O74" s="95"/>
      <c r="P74" s="95"/>
      <c r="Q74" s="95"/>
      <c r="R74" s="95"/>
      <c r="S74" s="95"/>
      <c r="T74" s="95"/>
    </row>
    <row r="75">
      <c r="A75" s="95"/>
      <c r="B75" s="95"/>
      <c r="C75" s="95"/>
      <c r="D75" s="95"/>
      <c r="E75" s="95"/>
      <c r="F75" s="95"/>
      <c r="G75" s="95"/>
      <c r="H75" s="95"/>
      <c r="I75" s="95"/>
      <c r="J75" s="95"/>
      <c r="K75" s="95"/>
      <c r="L75" s="95"/>
      <c r="M75" s="95"/>
      <c r="N75" s="95"/>
      <c r="O75" s="95"/>
      <c r="P75" s="95"/>
      <c r="Q75" s="95"/>
      <c r="R75" s="95"/>
      <c r="S75" s="95"/>
      <c r="T75" s="95"/>
    </row>
    <row r="76">
      <c r="A76" s="95"/>
      <c r="B76" s="95"/>
      <c r="C76" s="95"/>
      <c r="D76" s="95"/>
      <c r="E76" s="95"/>
      <c r="F76" s="95"/>
      <c r="G76" s="95"/>
      <c r="H76" s="95"/>
      <c r="I76" s="95"/>
      <c r="J76" s="95"/>
      <c r="K76" s="95"/>
      <c r="L76" s="95"/>
      <c r="M76" s="95"/>
      <c r="N76" s="95"/>
      <c r="O76" s="95"/>
      <c r="P76" s="95"/>
      <c r="Q76" s="95"/>
      <c r="R76" s="95"/>
      <c r="S76" s="95"/>
      <c r="T76" s="95"/>
    </row>
    <row r="77">
      <c r="A77" s="95"/>
      <c r="B77" s="95"/>
      <c r="C77" s="95"/>
      <c r="D77" s="95"/>
      <c r="E77" s="95"/>
      <c r="F77" s="95"/>
      <c r="G77" s="95"/>
      <c r="H77" s="95"/>
      <c r="I77" s="95"/>
      <c r="J77" s="95"/>
      <c r="K77" s="95"/>
      <c r="L77" s="95"/>
      <c r="M77" s="95"/>
      <c r="N77" s="95"/>
      <c r="O77" s="95"/>
      <c r="P77" s="95"/>
      <c r="Q77" s="95"/>
      <c r="R77" s="95"/>
      <c r="S77" s="95"/>
      <c r="T77" s="95"/>
    </row>
    <row r="78">
      <c r="A78" s="95"/>
      <c r="B78" s="95"/>
      <c r="C78" s="95"/>
      <c r="D78" s="95"/>
      <c r="E78" s="95"/>
      <c r="F78" s="95"/>
      <c r="G78" s="95"/>
      <c r="H78" s="95"/>
      <c r="I78" s="95"/>
      <c r="J78" s="95"/>
      <c r="K78" s="95"/>
      <c r="L78" s="95"/>
      <c r="M78" s="95"/>
      <c r="N78" s="95"/>
      <c r="O78" s="95"/>
      <c r="P78" s="95"/>
      <c r="Q78" s="95"/>
      <c r="R78" s="95"/>
      <c r="S78" s="95"/>
      <c r="T78" s="95"/>
    </row>
    <row r="79">
      <c r="A79" s="95"/>
      <c r="B79" s="95"/>
      <c r="C79" s="95"/>
      <c r="D79" s="95"/>
      <c r="E79" s="95"/>
      <c r="F79" s="95"/>
      <c r="G79" s="95"/>
      <c r="H79" s="95"/>
      <c r="I79" s="95"/>
      <c r="J79" s="95"/>
      <c r="K79" s="95"/>
      <c r="L79" s="95"/>
      <c r="M79" s="95"/>
      <c r="N79" s="95"/>
      <c r="O79" s="95"/>
      <c r="P79" s="95"/>
      <c r="Q79" s="95"/>
      <c r="R79" s="95"/>
      <c r="S79" s="95"/>
      <c r="T79" s="95"/>
    </row>
    <row r="80">
      <c r="A80" s="95"/>
      <c r="B80" s="95"/>
      <c r="C80" s="95"/>
      <c r="D80" s="95"/>
      <c r="E80" s="95"/>
      <c r="F80" s="95"/>
      <c r="G80" s="95"/>
      <c r="H80" s="95"/>
      <c r="I80" s="95"/>
      <c r="J80" s="95"/>
      <c r="K80" s="95"/>
      <c r="L80" s="95"/>
      <c r="M80" s="95"/>
      <c r="N80" s="95"/>
      <c r="O80" s="95"/>
      <c r="P80" s="95"/>
      <c r="Q80" s="95"/>
      <c r="R80" s="95"/>
      <c r="S80" s="95"/>
      <c r="T80" s="95"/>
    </row>
    <row r="81">
      <c r="A81" s="95"/>
      <c r="B81" s="95"/>
      <c r="C81" s="95"/>
      <c r="D81" s="95"/>
      <c r="E81" s="95"/>
      <c r="F81" s="95"/>
      <c r="G81" s="95"/>
      <c r="H81" s="95"/>
      <c r="I81" s="95"/>
      <c r="J81" s="95"/>
      <c r="K81" s="95"/>
      <c r="L81" s="95"/>
      <c r="M81" s="95"/>
      <c r="N81" s="95"/>
      <c r="O81" s="95"/>
      <c r="P81" s="95"/>
      <c r="Q81" s="95"/>
      <c r="R81" s="95"/>
      <c r="S81" s="95"/>
      <c r="T81" s="95"/>
    </row>
    <row r="82">
      <c r="A82" s="95"/>
      <c r="B82" s="95"/>
      <c r="C82" s="95"/>
      <c r="D82" s="95"/>
      <c r="E82" s="95"/>
      <c r="F82" s="95"/>
      <c r="G82" s="95"/>
      <c r="H82" s="95"/>
      <c r="I82" s="95"/>
      <c r="J82" s="95"/>
      <c r="K82" s="95"/>
      <c r="L82" s="95"/>
      <c r="M82" s="95"/>
      <c r="N82" s="95"/>
      <c r="O82" s="95"/>
      <c r="P82" s="95"/>
      <c r="Q82" s="95"/>
      <c r="R82" s="95"/>
      <c r="S82" s="95"/>
      <c r="T82" s="95"/>
    </row>
    <row r="83">
      <c r="A83" s="95"/>
      <c r="B83" s="95"/>
      <c r="C83" s="95"/>
      <c r="D83" s="95"/>
      <c r="E83" s="95"/>
      <c r="F83" s="95"/>
      <c r="G83" s="95"/>
      <c r="H83" s="95"/>
      <c r="I83" s="95"/>
      <c r="J83" s="95"/>
      <c r="K83" s="95"/>
      <c r="L83" s="95"/>
      <c r="M83" s="95"/>
      <c r="N83" s="95"/>
      <c r="O83" s="95"/>
      <c r="P83" s="95"/>
      <c r="Q83" s="95"/>
      <c r="R83" s="95"/>
      <c r="S83" s="95"/>
      <c r="T83" s="95"/>
    </row>
    <row r="84">
      <c r="A84" s="95"/>
      <c r="B84" s="95"/>
      <c r="C84" s="95"/>
      <c r="D84" s="95"/>
      <c r="E84" s="95"/>
      <c r="F84" s="95"/>
      <c r="G84" s="95"/>
      <c r="H84" s="95"/>
      <c r="I84" s="95"/>
      <c r="J84" s="95"/>
      <c r="K84" s="95"/>
      <c r="L84" s="95"/>
      <c r="M84" s="95"/>
      <c r="N84" s="95"/>
      <c r="O84" s="95"/>
      <c r="P84" s="95"/>
      <c r="Q84" s="95"/>
      <c r="R84" s="95"/>
      <c r="S84" s="95"/>
      <c r="T84" s="95"/>
    </row>
    <row r="85">
      <c r="A85" s="95"/>
      <c r="B85" s="95"/>
      <c r="C85" s="95"/>
      <c r="D85" s="95"/>
      <c r="E85" s="95"/>
      <c r="F85" s="95"/>
      <c r="G85" s="95"/>
      <c r="H85" s="95"/>
      <c r="I85" s="95"/>
      <c r="J85" s="95"/>
      <c r="K85" s="95"/>
      <c r="L85" s="95"/>
      <c r="M85" s="95"/>
      <c r="N85" s="95"/>
      <c r="O85" s="95"/>
      <c r="P85" s="95"/>
      <c r="Q85" s="95"/>
      <c r="R85" s="95"/>
      <c r="S85" s="95"/>
      <c r="T85" s="95"/>
    </row>
    <row r="86">
      <c r="A86" s="95"/>
      <c r="B86" s="95"/>
      <c r="C86" s="95"/>
      <c r="D86" s="95"/>
      <c r="E86" s="95"/>
      <c r="F86" s="95"/>
      <c r="G86" s="95"/>
      <c r="H86" s="95"/>
      <c r="I86" s="95"/>
      <c r="J86" s="95"/>
      <c r="K86" s="95"/>
      <c r="L86" s="95"/>
      <c r="M86" s="95"/>
      <c r="N86" s="95"/>
      <c r="O86" s="95"/>
      <c r="P86" s="95"/>
      <c r="Q86" s="95"/>
      <c r="R86" s="95"/>
      <c r="S86" s="95"/>
      <c r="T86" s="95"/>
    </row>
    <row r="87">
      <c r="A87" s="95"/>
      <c r="B87" s="95"/>
      <c r="C87" s="95"/>
      <c r="D87" s="95"/>
      <c r="E87" s="95"/>
      <c r="F87" s="95"/>
      <c r="G87" s="95"/>
      <c r="H87" s="95"/>
      <c r="I87" s="95"/>
      <c r="J87" s="95"/>
      <c r="K87" s="95"/>
      <c r="L87" s="95"/>
      <c r="M87" s="95"/>
      <c r="N87" s="95"/>
      <c r="O87" s="95"/>
      <c r="P87" s="95"/>
      <c r="Q87" s="95"/>
      <c r="R87" s="95"/>
      <c r="S87" s="95"/>
      <c r="T87" s="95"/>
    </row>
    <row r="88">
      <c r="A88" s="95"/>
      <c r="B88" s="95"/>
      <c r="C88" s="95"/>
      <c r="D88" s="95"/>
      <c r="E88" s="95"/>
      <c r="F88" s="95"/>
      <c r="G88" s="95"/>
      <c r="H88" s="95"/>
      <c r="I88" s="95"/>
      <c r="J88" s="95"/>
      <c r="K88" s="95"/>
      <c r="L88" s="95"/>
      <c r="M88" s="95"/>
      <c r="N88" s="95"/>
      <c r="O88" s="95"/>
      <c r="P88" s="95"/>
      <c r="Q88" s="95"/>
      <c r="R88" s="95"/>
      <c r="S88" s="95"/>
      <c r="T88" s="95"/>
    </row>
    <row r="89">
      <c r="A89" s="95"/>
      <c r="B89" s="95"/>
      <c r="C89" s="95"/>
      <c r="D89" s="95"/>
      <c r="E89" s="95"/>
      <c r="F89" s="95"/>
      <c r="G89" s="95"/>
      <c r="H89" s="95"/>
      <c r="I89" s="95"/>
      <c r="J89" s="95"/>
      <c r="K89" s="95"/>
      <c r="L89" s="95"/>
      <c r="M89" s="95"/>
      <c r="N89" s="95"/>
      <c r="O89" s="95"/>
      <c r="P89" s="95"/>
      <c r="Q89" s="95"/>
      <c r="R89" s="95"/>
      <c r="S89" s="95"/>
      <c r="T89" s="95"/>
    </row>
    <row r="90">
      <c r="A90" s="95"/>
      <c r="B90" s="95"/>
      <c r="C90" s="95"/>
      <c r="D90" s="95"/>
      <c r="E90" s="95"/>
      <c r="F90" s="95"/>
      <c r="G90" s="95"/>
      <c r="H90" s="95"/>
      <c r="I90" s="95"/>
      <c r="J90" s="95"/>
      <c r="K90" s="95"/>
      <c r="L90" s="95"/>
      <c r="M90" s="95"/>
      <c r="N90" s="95"/>
      <c r="O90" s="95"/>
      <c r="P90" s="95"/>
      <c r="Q90" s="95"/>
      <c r="R90" s="95"/>
      <c r="S90" s="95"/>
      <c r="T90" s="95"/>
    </row>
    <row r="91">
      <c r="A91" s="95"/>
      <c r="B91" s="95"/>
      <c r="C91" s="95"/>
      <c r="D91" s="95"/>
      <c r="E91" s="95"/>
      <c r="F91" s="95"/>
      <c r="G91" s="95"/>
      <c r="H91" s="95"/>
      <c r="I91" s="95"/>
      <c r="J91" s="95"/>
      <c r="K91" s="95"/>
      <c r="L91" s="95"/>
      <c r="M91" s="95"/>
      <c r="N91" s="95"/>
      <c r="O91" s="95"/>
      <c r="P91" s="95"/>
      <c r="Q91" s="95"/>
      <c r="R91" s="95"/>
      <c r="S91" s="95"/>
      <c r="T91" s="95"/>
    </row>
    <row r="92">
      <c r="A92" s="95"/>
      <c r="B92" s="95"/>
      <c r="C92" s="95"/>
      <c r="D92" s="95"/>
      <c r="E92" s="95"/>
      <c r="F92" s="95"/>
      <c r="G92" s="95"/>
      <c r="H92" s="95"/>
      <c r="I92" s="95"/>
      <c r="J92" s="95"/>
      <c r="K92" s="95"/>
      <c r="L92" s="95"/>
      <c r="M92" s="95"/>
      <c r="N92" s="95"/>
      <c r="O92" s="95"/>
      <c r="P92" s="95"/>
      <c r="Q92" s="95"/>
      <c r="R92" s="95"/>
      <c r="S92" s="95"/>
      <c r="T92" s="95"/>
    </row>
    <row r="93">
      <c r="A93" s="95"/>
      <c r="B93" s="95"/>
      <c r="C93" s="95"/>
      <c r="D93" s="95"/>
      <c r="E93" s="95"/>
      <c r="F93" s="95"/>
      <c r="G93" s="95"/>
      <c r="H93" s="95"/>
      <c r="I93" s="95"/>
      <c r="J93" s="95"/>
      <c r="K93" s="95"/>
      <c r="L93" s="95"/>
      <c r="M93" s="95"/>
      <c r="N93" s="95"/>
      <c r="O93" s="95"/>
      <c r="P93" s="95"/>
      <c r="Q93" s="95"/>
      <c r="R93" s="95"/>
      <c r="S93" s="95"/>
      <c r="T93" s="95"/>
    </row>
    <row r="94">
      <c r="A94" s="95"/>
      <c r="B94" s="95"/>
      <c r="C94" s="95"/>
      <c r="D94" s="95"/>
      <c r="E94" s="95"/>
      <c r="F94" s="95"/>
      <c r="G94" s="95"/>
      <c r="H94" s="95"/>
      <c r="I94" s="95"/>
      <c r="J94" s="95"/>
      <c r="K94" s="95"/>
      <c r="L94" s="95"/>
      <c r="M94" s="95"/>
      <c r="N94" s="95"/>
      <c r="O94" s="95"/>
      <c r="P94" s="95"/>
      <c r="Q94" s="95"/>
      <c r="R94" s="95"/>
      <c r="S94" s="95"/>
      <c r="T94" s="95"/>
    </row>
    <row r="95">
      <c r="A95" s="95"/>
      <c r="B95" s="95"/>
      <c r="C95" s="95"/>
      <c r="D95" s="95"/>
      <c r="E95" s="95"/>
      <c r="F95" s="95"/>
      <c r="G95" s="95"/>
      <c r="H95" s="95"/>
      <c r="I95" s="95"/>
      <c r="J95" s="95"/>
      <c r="K95" s="95"/>
      <c r="L95" s="95"/>
      <c r="M95" s="95"/>
      <c r="N95" s="95"/>
      <c r="O95" s="95"/>
      <c r="P95" s="95"/>
      <c r="Q95" s="95"/>
      <c r="R95" s="95"/>
      <c r="S95" s="95"/>
      <c r="T95" s="95"/>
    </row>
    <row r="96">
      <c r="A96" s="95"/>
      <c r="B96" s="95"/>
      <c r="C96" s="95"/>
      <c r="D96" s="95"/>
      <c r="E96" s="95"/>
      <c r="F96" s="95"/>
      <c r="G96" s="95"/>
      <c r="H96" s="95"/>
      <c r="I96" s="95"/>
      <c r="J96" s="95"/>
      <c r="K96" s="95"/>
      <c r="L96" s="95"/>
      <c r="M96" s="95"/>
      <c r="N96" s="95"/>
      <c r="O96" s="95"/>
      <c r="P96" s="95"/>
      <c r="Q96" s="95"/>
      <c r="R96" s="95"/>
      <c r="S96" s="95"/>
      <c r="T96" s="95"/>
    </row>
    <row r="97">
      <c r="A97" s="95"/>
      <c r="B97" s="95"/>
      <c r="C97" s="95"/>
      <c r="D97" s="95"/>
      <c r="E97" s="95"/>
      <c r="F97" s="95"/>
      <c r="G97" s="95"/>
      <c r="H97" s="95"/>
      <c r="I97" s="95"/>
      <c r="J97" s="95"/>
      <c r="K97" s="95"/>
      <c r="L97" s="95"/>
      <c r="M97" s="95"/>
      <c r="N97" s="95"/>
      <c r="O97" s="95"/>
      <c r="P97" s="95"/>
      <c r="Q97" s="95"/>
      <c r="R97" s="95"/>
      <c r="S97" s="95"/>
      <c r="T97" s="95"/>
    </row>
    <row r="98">
      <c r="A98" s="95"/>
      <c r="B98" s="95"/>
      <c r="C98" s="95"/>
      <c r="D98" s="95"/>
      <c r="E98" s="95"/>
      <c r="F98" s="95"/>
      <c r="G98" s="95"/>
      <c r="H98" s="95"/>
      <c r="I98" s="95"/>
      <c r="J98" s="95"/>
      <c r="K98" s="95"/>
      <c r="L98" s="95"/>
      <c r="M98" s="95"/>
      <c r="N98" s="95"/>
      <c r="O98" s="95"/>
      <c r="P98" s="95"/>
      <c r="Q98" s="95"/>
      <c r="R98" s="95"/>
      <c r="S98" s="95"/>
      <c r="T98" s="95"/>
    </row>
    <row r="99">
      <c r="A99" s="95"/>
      <c r="B99" s="95"/>
      <c r="C99" s="95"/>
      <c r="D99" s="95"/>
      <c r="E99" s="95"/>
      <c r="F99" s="95"/>
      <c r="G99" s="95"/>
      <c r="H99" s="95"/>
      <c r="I99" s="95"/>
      <c r="J99" s="95"/>
      <c r="K99" s="95"/>
      <c r="L99" s="95"/>
      <c r="M99" s="95"/>
      <c r="N99" s="95"/>
      <c r="O99" s="95"/>
      <c r="P99" s="95"/>
      <c r="Q99" s="95"/>
      <c r="R99" s="95"/>
      <c r="S99" s="95"/>
      <c r="T99" s="95"/>
    </row>
    <row r="100">
      <c r="A100" s="95"/>
      <c r="B100" s="95"/>
      <c r="C100" s="95"/>
      <c r="D100" s="95"/>
      <c r="E100" s="95"/>
      <c r="F100" s="95"/>
      <c r="G100" s="95"/>
      <c r="H100" s="95"/>
      <c r="I100" s="95"/>
      <c r="J100" s="95"/>
      <c r="K100" s="95"/>
      <c r="L100" s="95"/>
      <c r="M100" s="95"/>
      <c r="N100" s="95"/>
      <c r="O100" s="95"/>
      <c r="P100" s="95"/>
      <c r="Q100" s="95"/>
      <c r="R100" s="95"/>
      <c r="S100" s="95"/>
      <c r="T100" s="95"/>
    </row>
    <row r="101">
      <c r="A101" s="95"/>
      <c r="B101" s="95"/>
      <c r="C101" s="95"/>
      <c r="D101" s="95"/>
      <c r="E101" s="95"/>
      <c r="F101" s="95"/>
      <c r="G101" s="95"/>
      <c r="H101" s="95"/>
      <c r="I101" s="95"/>
      <c r="J101" s="95"/>
      <c r="K101" s="95"/>
      <c r="L101" s="95"/>
      <c r="M101" s="95"/>
      <c r="N101" s="95"/>
      <c r="O101" s="95"/>
      <c r="P101" s="95"/>
      <c r="Q101" s="95"/>
      <c r="R101" s="95"/>
      <c r="S101" s="95"/>
      <c r="T101" s="95"/>
    </row>
    <row r="102">
      <c r="A102" s="95"/>
      <c r="B102" s="95"/>
      <c r="C102" s="95"/>
      <c r="D102" s="95"/>
      <c r="E102" s="95"/>
      <c r="F102" s="95"/>
      <c r="G102" s="95"/>
      <c r="H102" s="95"/>
      <c r="I102" s="95"/>
      <c r="J102" s="95"/>
      <c r="K102" s="95"/>
      <c r="L102" s="95"/>
      <c r="M102" s="95"/>
      <c r="N102" s="95"/>
      <c r="O102" s="95"/>
      <c r="P102" s="95"/>
      <c r="Q102" s="95"/>
      <c r="R102" s="95"/>
      <c r="S102" s="95"/>
      <c r="T102" s="95"/>
    </row>
    <row r="103">
      <c r="A103" s="95"/>
      <c r="B103" s="95"/>
      <c r="C103" s="95"/>
      <c r="D103" s="95"/>
      <c r="E103" s="95"/>
      <c r="F103" s="95"/>
      <c r="G103" s="95"/>
      <c r="H103" s="95"/>
      <c r="I103" s="95"/>
      <c r="J103" s="95"/>
      <c r="K103" s="95"/>
      <c r="L103" s="95"/>
      <c r="M103" s="95"/>
      <c r="N103" s="95"/>
      <c r="O103" s="95"/>
      <c r="P103" s="95"/>
      <c r="Q103" s="95"/>
      <c r="R103" s="95"/>
      <c r="S103" s="95"/>
      <c r="T103" s="95"/>
    </row>
    <row r="104">
      <c r="A104" s="95"/>
      <c r="B104" s="95"/>
      <c r="C104" s="95"/>
      <c r="D104" s="95"/>
      <c r="E104" s="95"/>
      <c r="F104" s="95"/>
      <c r="G104" s="95"/>
      <c r="H104" s="95"/>
      <c r="I104" s="95"/>
      <c r="J104" s="95"/>
      <c r="K104" s="95"/>
      <c r="L104" s="95"/>
      <c r="M104" s="95"/>
      <c r="N104" s="95"/>
      <c r="O104" s="95"/>
      <c r="P104" s="95"/>
      <c r="Q104" s="95"/>
      <c r="R104" s="95"/>
      <c r="S104" s="95"/>
      <c r="T104" s="95"/>
    </row>
    <row r="105">
      <c r="A105" s="95"/>
      <c r="B105" s="95"/>
      <c r="C105" s="95"/>
      <c r="D105" s="95"/>
      <c r="E105" s="95"/>
      <c r="F105" s="95"/>
      <c r="G105" s="95"/>
      <c r="H105" s="95"/>
      <c r="I105" s="95"/>
      <c r="J105" s="95"/>
      <c r="K105" s="95"/>
      <c r="L105" s="95"/>
      <c r="M105" s="95"/>
      <c r="N105" s="95"/>
      <c r="O105" s="95"/>
      <c r="P105" s="95"/>
      <c r="Q105" s="95"/>
      <c r="R105" s="95"/>
      <c r="S105" s="95"/>
      <c r="T105" s="95"/>
    </row>
    <row r="106">
      <c r="A106" s="95"/>
      <c r="B106" s="95"/>
      <c r="C106" s="95"/>
      <c r="D106" s="95"/>
      <c r="E106" s="95"/>
      <c r="F106" s="95"/>
      <c r="G106" s="95"/>
      <c r="H106" s="95"/>
      <c r="I106" s="95"/>
      <c r="J106" s="95"/>
      <c r="K106" s="95"/>
      <c r="L106" s="95"/>
      <c r="M106" s="95"/>
      <c r="N106" s="95"/>
      <c r="O106" s="95"/>
      <c r="P106" s="95"/>
      <c r="Q106" s="95"/>
      <c r="R106" s="95"/>
      <c r="S106" s="95"/>
      <c r="T106" s="95"/>
    </row>
    <row r="107">
      <c r="A107" s="95"/>
      <c r="B107" s="95"/>
      <c r="C107" s="95"/>
      <c r="D107" s="95"/>
      <c r="E107" s="95"/>
      <c r="F107" s="95"/>
      <c r="G107" s="95"/>
      <c r="H107" s="95"/>
      <c r="I107" s="95"/>
      <c r="J107" s="95"/>
      <c r="K107" s="95"/>
      <c r="L107" s="95"/>
      <c r="M107" s="95"/>
      <c r="N107" s="95"/>
      <c r="O107" s="95"/>
      <c r="P107" s="95"/>
      <c r="Q107" s="95"/>
      <c r="R107" s="95"/>
      <c r="S107" s="95"/>
      <c r="T107" s="95"/>
    </row>
    <row r="108">
      <c r="A108" s="95"/>
      <c r="B108" s="95"/>
      <c r="C108" s="95"/>
      <c r="D108" s="95"/>
      <c r="E108" s="95"/>
      <c r="F108" s="95"/>
      <c r="G108" s="95"/>
      <c r="H108" s="95"/>
      <c r="I108" s="95"/>
      <c r="J108" s="95"/>
      <c r="K108" s="95"/>
      <c r="L108" s="95"/>
      <c r="M108" s="95"/>
      <c r="N108" s="95"/>
      <c r="O108" s="95"/>
      <c r="P108" s="95"/>
      <c r="Q108" s="95"/>
      <c r="R108" s="95"/>
      <c r="S108" s="95"/>
      <c r="T108" s="95"/>
    </row>
    <row r="109">
      <c r="A109" s="95"/>
      <c r="B109" s="95"/>
      <c r="C109" s="95"/>
      <c r="D109" s="95"/>
      <c r="E109" s="95"/>
      <c r="F109" s="95"/>
      <c r="G109" s="95"/>
      <c r="H109" s="95"/>
      <c r="I109" s="95"/>
      <c r="J109" s="95"/>
      <c r="K109" s="95"/>
      <c r="L109" s="95"/>
      <c r="M109" s="95"/>
      <c r="N109" s="95"/>
      <c r="O109" s="95"/>
      <c r="P109" s="95"/>
      <c r="Q109" s="95"/>
      <c r="R109" s="95"/>
      <c r="S109" s="95"/>
      <c r="T109" s="95"/>
    </row>
    <row r="110">
      <c r="A110" s="95"/>
      <c r="B110" s="95"/>
      <c r="C110" s="95"/>
      <c r="D110" s="95"/>
      <c r="E110" s="95"/>
      <c r="F110" s="95"/>
      <c r="G110" s="95"/>
      <c r="H110" s="95"/>
      <c r="I110" s="95"/>
      <c r="J110" s="95"/>
      <c r="K110" s="95"/>
      <c r="L110" s="95"/>
      <c r="M110" s="95"/>
      <c r="N110" s="95"/>
      <c r="O110" s="95"/>
      <c r="P110" s="95"/>
      <c r="Q110" s="95"/>
      <c r="R110" s="95"/>
      <c r="S110" s="95"/>
      <c r="T110" s="95"/>
    </row>
    <row r="111">
      <c r="A111" s="95"/>
      <c r="B111" s="95"/>
      <c r="C111" s="95"/>
      <c r="D111" s="95"/>
      <c r="E111" s="95"/>
      <c r="F111" s="95"/>
      <c r="G111" s="95"/>
      <c r="H111" s="95"/>
      <c r="I111" s="95"/>
      <c r="J111" s="95"/>
      <c r="K111" s="95"/>
      <c r="L111" s="95"/>
      <c r="M111" s="95"/>
      <c r="N111" s="95"/>
      <c r="O111" s="95"/>
      <c r="P111" s="95"/>
      <c r="Q111" s="95"/>
      <c r="R111" s="95"/>
      <c r="S111" s="95"/>
      <c r="T111" s="95"/>
    </row>
    <row r="112">
      <c r="A112" s="95"/>
      <c r="B112" s="95"/>
      <c r="C112" s="95"/>
      <c r="D112" s="95"/>
      <c r="E112" s="95"/>
      <c r="F112" s="95"/>
      <c r="G112" s="95"/>
      <c r="H112" s="95"/>
      <c r="I112" s="95"/>
      <c r="J112" s="95"/>
      <c r="K112" s="95"/>
      <c r="L112" s="95"/>
      <c r="M112" s="95"/>
      <c r="N112" s="95"/>
      <c r="O112" s="95"/>
      <c r="P112" s="95"/>
      <c r="Q112" s="95"/>
      <c r="R112" s="95"/>
      <c r="S112" s="95"/>
      <c r="T112" s="95"/>
    </row>
    <row r="113">
      <c r="A113" s="95"/>
      <c r="B113" s="95"/>
      <c r="C113" s="95"/>
      <c r="D113" s="95"/>
      <c r="E113" s="95"/>
      <c r="F113" s="95"/>
      <c r="G113" s="95"/>
      <c r="H113" s="95"/>
      <c r="I113" s="95"/>
      <c r="J113" s="95"/>
      <c r="K113" s="95"/>
      <c r="L113" s="95"/>
      <c r="M113" s="95"/>
      <c r="N113" s="95"/>
      <c r="O113" s="95"/>
      <c r="P113" s="95"/>
      <c r="Q113" s="95"/>
      <c r="R113" s="95"/>
      <c r="S113" s="95"/>
      <c r="T113" s="95"/>
    </row>
    <row r="114">
      <c r="A114" s="95"/>
      <c r="B114" s="95"/>
      <c r="C114" s="95"/>
      <c r="D114" s="95"/>
      <c r="E114" s="95"/>
      <c r="F114" s="95"/>
      <c r="G114" s="95"/>
      <c r="H114" s="95"/>
      <c r="I114" s="95"/>
      <c r="J114" s="95"/>
      <c r="K114" s="95"/>
      <c r="L114" s="95"/>
      <c r="M114" s="95"/>
      <c r="N114" s="95"/>
      <c r="O114" s="95"/>
      <c r="P114" s="95"/>
      <c r="Q114" s="95"/>
      <c r="R114" s="95"/>
      <c r="S114" s="95"/>
      <c r="T114" s="95"/>
    </row>
    <row r="115">
      <c r="A115" s="95"/>
      <c r="B115" s="95"/>
      <c r="C115" s="95"/>
      <c r="D115" s="95"/>
      <c r="E115" s="95"/>
      <c r="F115" s="95"/>
      <c r="G115" s="95"/>
      <c r="H115" s="95"/>
      <c r="I115" s="95"/>
      <c r="J115" s="95"/>
      <c r="K115" s="95"/>
      <c r="L115" s="95"/>
      <c r="M115" s="95"/>
      <c r="N115" s="95"/>
      <c r="O115" s="95"/>
      <c r="P115" s="95"/>
      <c r="Q115" s="95"/>
      <c r="R115" s="95"/>
      <c r="S115" s="95"/>
      <c r="T115" s="95"/>
    </row>
    <row r="116">
      <c r="A116" s="95"/>
      <c r="B116" s="95"/>
      <c r="C116" s="95"/>
      <c r="D116" s="95"/>
      <c r="E116" s="95"/>
      <c r="F116" s="95"/>
      <c r="G116" s="95"/>
      <c r="H116" s="95"/>
      <c r="I116" s="95"/>
      <c r="J116" s="95"/>
      <c r="K116" s="95"/>
      <c r="L116" s="95"/>
      <c r="M116" s="95"/>
      <c r="N116" s="95"/>
      <c r="O116" s="95"/>
      <c r="P116" s="95"/>
      <c r="Q116" s="95"/>
      <c r="R116" s="95"/>
      <c r="S116" s="95"/>
      <c r="T116" s="95"/>
    </row>
    <row r="117">
      <c r="A117" s="95"/>
      <c r="B117" s="95"/>
      <c r="C117" s="95"/>
      <c r="D117" s="95"/>
      <c r="E117" s="95"/>
      <c r="F117" s="95"/>
      <c r="G117" s="95"/>
      <c r="H117" s="95"/>
      <c r="I117" s="95"/>
      <c r="J117" s="95"/>
      <c r="K117" s="95"/>
      <c r="L117" s="95"/>
      <c r="M117" s="95"/>
      <c r="N117" s="95"/>
      <c r="O117" s="95"/>
      <c r="P117" s="95"/>
      <c r="Q117" s="95"/>
      <c r="R117" s="95"/>
      <c r="S117" s="95"/>
      <c r="T117" s="95"/>
    </row>
    <row r="118">
      <c r="A118" s="95"/>
      <c r="B118" s="95"/>
      <c r="C118" s="95"/>
      <c r="D118" s="95"/>
      <c r="E118" s="95"/>
      <c r="F118" s="95"/>
      <c r="G118" s="95"/>
      <c r="H118" s="95"/>
      <c r="I118" s="95"/>
      <c r="J118" s="95"/>
      <c r="K118" s="95"/>
      <c r="L118" s="95"/>
      <c r="M118" s="95"/>
      <c r="N118" s="95"/>
      <c r="O118" s="95"/>
      <c r="P118" s="95"/>
      <c r="Q118" s="95"/>
      <c r="R118" s="95"/>
      <c r="S118" s="95"/>
      <c r="T118" s="95"/>
    </row>
    <row r="119">
      <c r="A119" s="95"/>
      <c r="B119" s="95"/>
      <c r="C119" s="95"/>
      <c r="D119" s="95"/>
      <c r="E119" s="95"/>
      <c r="F119" s="95"/>
      <c r="G119" s="95"/>
      <c r="H119" s="95"/>
      <c r="I119" s="95"/>
      <c r="J119" s="95"/>
      <c r="K119" s="95"/>
      <c r="L119" s="95"/>
      <c r="M119" s="95"/>
      <c r="N119" s="95"/>
      <c r="O119" s="95"/>
      <c r="P119" s="95"/>
      <c r="Q119" s="95"/>
      <c r="R119" s="95"/>
      <c r="S119" s="95"/>
      <c r="T119" s="95"/>
    </row>
    <row r="120">
      <c r="A120" s="95"/>
      <c r="B120" s="95"/>
      <c r="C120" s="95"/>
      <c r="D120" s="95"/>
      <c r="E120" s="95"/>
      <c r="F120" s="95"/>
      <c r="G120" s="95"/>
      <c r="H120" s="95"/>
      <c r="I120" s="95"/>
      <c r="J120" s="95"/>
      <c r="K120" s="95"/>
      <c r="L120" s="95"/>
      <c r="M120" s="95"/>
      <c r="N120" s="95"/>
      <c r="O120" s="95"/>
      <c r="P120" s="95"/>
      <c r="Q120" s="95"/>
      <c r="R120" s="95"/>
      <c r="S120" s="95"/>
      <c r="T120" s="95"/>
    </row>
    <row r="121">
      <c r="A121" s="95"/>
      <c r="B121" s="95"/>
      <c r="C121" s="95"/>
      <c r="D121" s="95"/>
      <c r="E121" s="95"/>
      <c r="F121" s="95"/>
      <c r="G121" s="95"/>
      <c r="H121" s="95"/>
      <c r="I121" s="95"/>
      <c r="J121" s="95"/>
      <c r="K121" s="95"/>
      <c r="L121" s="95"/>
      <c r="M121" s="95"/>
      <c r="N121" s="95"/>
      <c r="O121" s="95"/>
      <c r="P121" s="95"/>
      <c r="Q121" s="95"/>
      <c r="R121" s="95"/>
      <c r="S121" s="95"/>
      <c r="T121" s="95"/>
    </row>
    <row r="122">
      <c r="A122" s="95"/>
      <c r="B122" s="95"/>
      <c r="C122" s="95"/>
      <c r="D122" s="95"/>
      <c r="E122" s="95"/>
      <c r="F122" s="95"/>
      <c r="G122" s="95"/>
      <c r="H122" s="95"/>
      <c r="I122" s="95"/>
      <c r="J122" s="95"/>
      <c r="K122" s="95"/>
      <c r="L122" s="95"/>
      <c r="M122" s="95"/>
      <c r="N122" s="95"/>
      <c r="O122" s="95"/>
      <c r="P122" s="95"/>
      <c r="Q122" s="95"/>
      <c r="R122" s="95"/>
      <c r="S122" s="95"/>
      <c r="T122" s="95"/>
    </row>
    <row r="123">
      <c r="A123" s="95"/>
      <c r="B123" s="95"/>
      <c r="C123" s="95"/>
      <c r="D123" s="95"/>
      <c r="E123" s="95"/>
      <c r="F123" s="95"/>
      <c r="G123" s="95"/>
      <c r="H123" s="95"/>
      <c r="I123" s="95"/>
      <c r="J123" s="95"/>
      <c r="K123" s="95"/>
      <c r="L123" s="95"/>
      <c r="M123" s="95"/>
      <c r="N123" s="95"/>
      <c r="O123" s="95"/>
      <c r="P123" s="95"/>
      <c r="Q123" s="95"/>
      <c r="R123" s="95"/>
      <c r="S123" s="95"/>
      <c r="T123" s="95"/>
    </row>
    <row r="124">
      <c r="A124" s="95"/>
      <c r="B124" s="95"/>
      <c r="C124" s="95"/>
      <c r="D124" s="95"/>
      <c r="E124" s="95"/>
      <c r="F124" s="95"/>
      <c r="G124" s="95"/>
      <c r="H124" s="95"/>
      <c r="I124" s="95"/>
      <c r="J124" s="95"/>
      <c r="K124" s="95"/>
      <c r="L124" s="95"/>
      <c r="M124" s="95"/>
      <c r="N124" s="95"/>
      <c r="O124" s="95"/>
      <c r="P124" s="95"/>
      <c r="Q124" s="95"/>
      <c r="R124" s="95"/>
      <c r="S124" s="95"/>
      <c r="T124" s="95"/>
    </row>
    <row r="125">
      <c r="A125" s="95"/>
      <c r="B125" s="95"/>
      <c r="C125" s="95"/>
      <c r="D125" s="95"/>
      <c r="E125" s="95"/>
      <c r="F125" s="95"/>
      <c r="G125" s="95"/>
      <c r="H125" s="95"/>
      <c r="I125" s="95"/>
      <c r="J125" s="95"/>
      <c r="K125" s="95"/>
      <c r="L125" s="95"/>
      <c r="M125" s="95"/>
      <c r="N125" s="95"/>
      <c r="O125" s="95"/>
      <c r="P125" s="95"/>
      <c r="Q125" s="95"/>
      <c r="R125" s="95"/>
      <c r="S125" s="95"/>
      <c r="T125" s="95"/>
    </row>
    <row r="126">
      <c r="A126" s="95"/>
      <c r="B126" s="95"/>
      <c r="C126" s="95"/>
      <c r="D126" s="95"/>
      <c r="E126" s="95"/>
      <c r="F126" s="95"/>
      <c r="G126" s="95"/>
      <c r="H126" s="95"/>
      <c r="I126" s="95"/>
      <c r="J126" s="95"/>
      <c r="K126" s="95"/>
      <c r="L126" s="95"/>
      <c r="M126" s="95"/>
      <c r="N126" s="95"/>
      <c r="O126" s="95"/>
      <c r="P126" s="95"/>
      <c r="Q126" s="95"/>
      <c r="R126" s="95"/>
      <c r="S126" s="95"/>
      <c r="T126" s="95"/>
    </row>
    <row r="127">
      <c r="A127" s="95"/>
      <c r="B127" s="95"/>
      <c r="C127" s="95"/>
      <c r="D127" s="95"/>
      <c r="E127" s="95"/>
      <c r="F127" s="95"/>
      <c r="G127" s="95"/>
      <c r="H127" s="95"/>
      <c r="I127" s="95"/>
      <c r="J127" s="95"/>
      <c r="K127" s="95"/>
      <c r="L127" s="95"/>
      <c r="M127" s="95"/>
      <c r="N127" s="95"/>
      <c r="O127" s="95"/>
      <c r="P127" s="95"/>
      <c r="Q127" s="95"/>
      <c r="R127" s="95"/>
      <c r="S127" s="95"/>
      <c r="T127" s="95"/>
    </row>
    <row r="128">
      <c r="A128" s="95"/>
      <c r="B128" s="95"/>
      <c r="C128" s="95"/>
      <c r="D128" s="95"/>
      <c r="E128" s="95"/>
      <c r="F128" s="95"/>
      <c r="G128" s="95"/>
      <c r="H128" s="95"/>
      <c r="I128" s="95"/>
      <c r="J128" s="95"/>
      <c r="K128" s="95"/>
      <c r="L128" s="95"/>
      <c r="M128" s="95"/>
      <c r="N128" s="95"/>
      <c r="O128" s="95"/>
      <c r="P128" s="95"/>
      <c r="Q128" s="95"/>
      <c r="R128" s="95"/>
      <c r="S128" s="95"/>
      <c r="T128" s="95"/>
    </row>
    <row r="129">
      <c r="A129" s="95"/>
      <c r="B129" s="95"/>
      <c r="C129" s="95"/>
      <c r="D129" s="95"/>
      <c r="E129" s="95"/>
      <c r="F129" s="95"/>
      <c r="G129" s="95"/>
      <c r="H129" s="95"/>
      <c r="I129" s="95"/>
      <c r="J129" s="95"/>
      <c r="K129" s="95"/>
      <c r="L129" s="95"/>
      <c r="M129" s="95"/>
      <c r="N129" s="95"/>
      <c r="O129" s="95"/>
      <c r="P129" s="95"/>
      <c r="Q129" s="95"/>
      <c r="R129" s="95"/>
      <c r="S129" s="95"/>
      <c r="T129" s="95"/>
    </row>
    <row r="130">
      <c r="A130" s="95"/>
      <c r="B130" s="95"/>
      <c r="C130" s="95"/>
      <c r="D130" s="95"/>
      <c r="E130" s="95"/>
      <c r="F130" s="95"/>
      <c r="G130" s="95"/>
      <c r="H130" s="95"/>
      <c r="I130" s="95"/>
      <c r="J130" s="95"/>
      <c r="K130" s="95"/>
      <c r="L130" s="95"/>
      <c r="M130" s="95"/>
      <c r="N130" s="95"/>
      <c r="O130" s="95"/>
      <c r="P130" s="95"/>
      <c r="Q130" s="95"/>
      <c r="R130" s="95"/>
      <c r="S130" s="95"/>
      <c r="T130" s="95"/>
    </row>
    <row r="131">
      <c r="A131" s="95"/>
      <c r="B131" s="95"/>
      <c r="C131" s="95"/>
      <c r="D131" s="95"/>
      <c r="E131" s="95"/>
      <c r="F131" s="95"/>
      <c r="G131" s="95"/>
      <c r="H131" s="95"/>
      <c r="I131" s="95"/>
      <c r="J131" s="95"/>
      <c r="K131" s="95"/>
      <c r="L131" s="95"/>
      <c r="M131" s="95"/>
      <c r="N131" s="95"/>
      <c r="O131" s="95"/>
      <c r="P131" s="95"/>
      <c r="Q131" s="95"/>
      <c r="R131" s="95"/>
      <c r="S131" s="95"/>
      <c r="T131" s="95"/>
    </row>
    <row r="132">
      <c r="A132" s="95"/>
      <c r="B132" s="95"/>
      <c r="C132" s="95"/>
      <c r="D132" s="95"/>
      <c r="E132" s="95"/>
      <c r="F132" s="95"/>
      <c r="G132" s="95"/>
      <c r="H132" s="95"/>
      <c r="I132" s="95"/>
      <c r="J132" s="95"/>
      <c r="K132" s="95"/>
      <c r="L132" s="95"/>
      <c r="M132" s="95"/>
      <c r="N132" s="95"/>
      <c r="O132" s="95"/>
      <c r="P132" s="95"/>
      <c r="Q132" s="95"/>
      <c r="R132" s="95"/>
      <c r="S132" s="95"/>
      <c r="T132" s="95"/>
    </row>
    <row r="133">
      <c r="A133" s="95"/>
      <c r="B133" s="95"/>
      <c r="C133" s="95"/>
      <c r="D133" s="95"/>
      <c r="E133" s="95"/>
      <c r="F133" s="95"/>
      <c r="G133" s="95"/>
      <c r="H133" s="95"/>
      <c r="I133" s="95"/>
      <c r="J133" s="95"/>
      <c r="K133" s="95"/>
      <c r="L133" s="95"/>
      <c r="M133" s="95"/>
      <c r="N133" s="95"/>
      <c r="O133" s="95"/>
      <c r="P133" s="95"/>
      <c r="Q133" s="95"/>
      <c r="R133" s="95"/>
      <c r="S133" s="95"/>
      <c r="T133" s="95"/>
    </row>
    <row r="134">
      <c r="A134" s="95"/>
      <c r="B134" s="95"/>
      <c r="C134" s="95"/>
      <c r="D134" s="95"/>
      <c r="E134" s="95"/>
      <c r="F134" s="95"/>
      <c r="G134" s="95"/>
      <c r="H134" s="95"/>
      <c r="I134" s="95"/>
      <c r="J134" s="95"/>
      <c r="K134" s="95"/>
      <c r="L134" s="95"/>
      <c r="M134" s="95"/>
      <c r="N134" s="95"/>
      <c r="O134" s="95"/>
      <c r="P134" s="95"/>
      <c r="Q134" s="95"/>
      <c r="R134" s="95"/>
      <c r="S134" s="95"/>
      <c r="T134" s="95"/>
    </row>
    <row r="135">
      <c r="A135" s="95"/>
      <c r="B135" s="95"/>
      <c r="C135" s="95"/>
      <c r="D135" s="95"/>
      <c r="E135" s="95"/>
      <c r="F135" s="95"/>
      <c r="G135" s="95"/>
      <c r="H135" s="95"/>
      <c r="I135" s="95"/>
      <c r="J135" s="95"/>
      <c r="K135" s="95"/>
      <c r="L135" s="95"/>
      <c r="M135" s="95"/>
      <c r="N135" s="95"/>
      <c r="O135" s="95"/>
      <c r="P135" s="95"/>
      <c r="Q135" s="95"/>
      <c r="R135" s="95"/>
      <c r="S135" s="95"/>
      <c r="T135" s="95"/>
    </row>
    <row r="136">
      <c r="A136" s="95"/>
      <c r="B136" s="95"/>
      <c r="C136" s="95"/>
      <c r="D136" s="95"/>
      <c r="E136" s="95"/>
      <c r="F136" s="95"/>
      <c r="G136" s="95"/>
      <c r="H136" s="95"/>
      <c r="I136" s="95"/>
      <c r="J136" s="95"/>
      <c r="K136" s="95"/>
      <c r="L136" s="95"/>
      <c r="M136" s="95"/>
      <c r="N136" s="95"/>
      <c r="O136" s="95"/>
      <c r="P136" s="95"/>
      <c r="Q136" s="95"/>
      <c r="R136" s="95"/>
      <c r="S136" s="95"/>
      <c r="T136" s="95"/>
    </row>
    <row r="137">
      <c r="A137" s="95"/>
      <c r="B137" s="95"/>
      <c r="C137" s="95"/>
      <c r="D137" s="95"/>
      <c r="E137" s="95"/>
      <c r="F137" s="95"/>
      <c r="G137" s="95"/>
      <c r="H137" s="95"/>
      <c r="I137" s="95"/>
      <c r="J137" s="95"/>
      <c r="K137" s="95"/>
      <c r="L137" s="95"/>
      <c r="M137" s="95"/>
      <c r="N137" s="95"/>
      <c r="O137" s="95"/>
      <c r="P137" s="95"/>
      <c r="Q137" s="95"/>
      <c r="R137" s="95"/>
      <c r="S137" s="95"/>
      <c r="T137" s="95"/>
    </row>
    <row r="138">
      <c r="A138" s="95"/>
      <c r="B138" s="95"/>
      <c r="C138" s="95"/>
      <c r="D138" s="95"/>
      <c r="E138" s="95"/>
      <c r="F138" s="95"/>
      <c r="G138" s="95"/>
      <c r="H138" s="95"/>
      <c r="I138" s="95"/>
      <c r="J138" s="95"/>
      <c r="K138" s="95"/>
      <c r="L138" s="95"/>
      <c r="M138" s="95"/>
      <c r="N138" s="95"/>
      <c r="O138" s="95"/>
      <c r="P138" s="95"/>
      <c r="Q138" s="95"/>
      <c r="R138" s="95"/>
      <c r="S138" s="95"/>
      <c r="T138" s="95"/>
    </row>
    <row r="139">
      <c r="A139" s="95"/>
      <c r="B139" s="95"/>
      <c r="C139" s="95"/>
      <c r="D139" s="95"/>
      <c r="E139" s="95"/>
      <c r="F139" s="95"/>
      <c r="G139" s="95"/>
      <c r="H139" s="95"/>
      <c r="I139" s="95"/>
      <c r="J139" s="95"/>
      <c r="K139" s="95"/>
      <c r="L139" s="95"/>
      <c r="M139" s="95"/>
      <c r="N139" s="95"/>
      <c r="O139" s="95"/>
      <c r="P139" s="95"/>
      <c r="Q139" s="95"/>
      <c r="R139" s="95"/>
      <c r="S139" s="95"/>
      <c r="T139" s="95"/>
    </row>
    <row r="140">
      <c r="A140" s="95"/>
      <c r="B140" s="95"/>
      <c r="C140" s="95"/>
      <c r="D140" s="95"/>
      <c r="E140" s="95"/>
      <c r="F140" s="95"/>
      <c r="G140" s="95"/>
      <c r="H140" s="95"/>
      <c r="I140" s="95"/>
      <c r="J140" s="95"/>
      <c r="K140" s="95"/>
      <c r="L140" s="95"/>
      <c r="M140" s="95"/>
      <c r="N140" s="95"/>
      <c r="O140" s="95"/>
      <c r="P140" s="95"/>
      <c r="Q140" s="95"/>
      <c r="R140" s="95"/>
      <c r="S140" s="95"/>
      <c r="T140" s="95"/>
    </row>
    <row r="141">
      <c r="A141" s="95"/>
      <c r="B141" s="95"/>
      <c r="C141" s="95"/>
      <c r="D141" s="95"/>
      <c r="E141" s="95"/>
      <c r="F141" s="95"/>
      <c r="G141" s="95"/>
      <c r="H141" s="95"/>
      <c r="I141" s="95"/>
      <c r="J141" s="95"/>
      <c r="K141" s="95"/>
      <c r="L141" s="95"/>
      <c r="M141" s="95"/>
      <c r="N141" s="95"/>
      <c r="O141" s="95"/>
      <c r="P141" s="95"/>
      <c r="Q141" s="95"/>
      <c r="R141" s="95"/>
      <c r="S141" s="95"/>
      <c r="T141" s="95"/>
    </row>
    <row r="142">
      <c r="A142" s="95"/>
      <c r="B142" s="95"/>
      <c r="C142" s="95"/>
      <c r="D142" s="95"/>
      <c r="E142" s="95"/>
      <c r="F142" s="95"/>
      <c r="G142" s="95"/>
      <c r="H142" s="95"/>
      <c r="I142" s="95"/>
      <c r="J142" s="95"/>
      <c r="K142" s="95"/>
      <c r="L142" s="95"/>
      <c r="M142" s="95"/>
      <c r="N142" s="95"/>
      <c r="O142" s="95"/>
      <c r="P142" s="95"/>
      <c r="Q142" s="95"/>
      <c r="R142" s="95"/>
      <c r="S142" s="95"/>
      <c r="T142" s="95"/>
    </row>
    <row r="143">
      <c r="A143" s="95"/>
      <c r="B143" s="95"/>
      <c r="C143" s="95"/>
      <c r="D143" s="95"/>
      <c r="E143" s="95"/>
      <c r="F143" s="95"/>
      <c r="G143" s="95"/>
      <c r="H143" s="95"/>
      <c r="I143" s="95"/>
      <c r="J143" s="95"/>
      <c r="K143" s="95"/>
      <c r="L143" s="95"/>
      <c r="M143" s="95"/>
      <c r="N143" s="95"/>
      <c r="O143" s="95"/>
      <c r="P143" s="95"/>
      <c r="Q143" s="95"/>
      <c r="R143" s="95"/>
      <c r="S143" s="95"/>
      <c r="T143" s="95"/>
    </row>
    <row r="144">
      <c r="A144" s="95"/>
      <c r="B144" s="95"/>
      <c r="C144" s="95"/>
      <c r="D144" s="95"/>
      <c r="E144" s="95"/>
      <c r="F144" s="95"/>
      <c r="G144" s="95"/>
      <c r="H144" s="95"/>
      <c r="I144" s="95"/>
      <c r="J144" s="95"/>
      <c r="K144" s="95"/>
      <c r="L144" s="95"/>
      <c r="M144" s="95"/>
      <c r="N144" s="95"/>
      <c r="O144" s="95"/>
      <c r="P144" s="95"/>
      <c r="Q144" s="95"/>
      <c r="R144" s="95"/>
      <c r="S144" s="95"/>
      <c r="T144" s="95"/>
    </row>
    <row r="145">
      <c r="A145" s="95"/>
      <c r="B145" s="95"/>
      <c r="C145" s="95"/>
      <c r="D145" s="95"/>
      <c r="E145" s="95"/>
      <c r="F145" s="95"/>
      <c r="G145" s="95"/>
      <c r="H145" s="95"/>
      <c r="I145" s="95"/>
      <c r="J145" s="95"/>
      <c r="K145" s="95"/>
      <c r="L145" s="95"/>
      <c r="M145" s="95"/>
      <c r="N145" s="95"/>
      <c r="O145" s="95"/>
      <c r="P145" s="95"/>
      <c r="Q145" s="95"/>
      <c r="R145" s="95"/>
      <c r="S145" s="95"/>
      <c r="T145" s="95"/>
    </row>
    <row r="146">
      <c r="A146" s="95"/>
      <c r="B146" s="95"/>
      <c r="C146" s="95"/>
      <c r="D146" s="95"/>
      <c r="E146" s="95"/>
      <c r="F146" s="95"/>
      <c r="G146" s="95"/>
      <c r="H146" s="95"/>
      <c r="I146" s="95"/>
      <c r="J146" s="95"/>
      <c r="K146" s="95"/>
      <c r="L146" s="95"/>
      <c r="M146" s="95"/>
      <c r="N146" s="95"/>
      <c r="O146" s="95"/>
      <c r="P146" s="95"/>
      <c r="Q146" s="95"/>
      <c r="R146" s="95"/>
      <c r="S146" s="95"/>
      <c r="T146" s="95"/>
    </row>
    <row r="147">
      <c r="A147" s="95"/>
      <c r="B147" s="95"/>
      <c r="C147" s="95"/>
      <c r="D147" s="95"/>
      <c r="E147" s="95"/>
      <c r="F147" s="95"/>
      <c r="G147" s="95"/>
      <c r="H147" s="95"/>
      <c r="I147" s="95"/>
      <c r="J147" s="95"/>
      <c r="K147" s="95"/>
      <c r="L147" s="95"/>
      <c r="M147" s="95"/>
      <c r="N147" s="95"/>
      <c r="O147" s="95"/>
      <c r="P147" s="95"/>
      <c r="Q147" s="95"/>
      <c r="R147" s="95"/>
      <c r="S147" s="95"/>
      <c r="T147" s="95"/>
    </row>
    <row r="148">
      <c r="A148" s="95"/>
      <c r="B148" s="95"/>
      <c r="C148" s="95"/>
      <c r="D148" s="95"/>
      <c r="E148" s="95"/>
      <c r="F148" s="95"/>
      <c r="G148" s="95"/>
      <c r="H148" s="95"/>
      <c r="I148" s="95"/>
      <c r="J148" s="95"/>
      <c r="K148" s="95"/>
      <c r="L148" s="95"/>
      <c r="M148" s="95"/>
      <c r="N148" s="95"/>
      <c r="O148" s="95"/>
      <c r="P148" s="95"/>
      <c r="Q148" s="95"/>
      <c r="R148" s="95"/>
      <c r="S148" s="95"/>
      <c r="T148" s="95"/>
    </row>
    <row r="149">
      <c r="A149" s="95"/>
      <c r="B149" s="95"/>
      <c r="C149" s="95"/>
      <c r="D149" s="95"/>
      <c r="E149" s="95"/>
      <c r="F149" s="95"/>
      <c r="G149" s="95"/>
      <c r="H149" s="95"/>
      <c r="I149" s="95"/>
      <c r="J149" s="95"/>
      <c r="K149" s="95"/>
      <c r="L149" s="95"/>
      <c r="M149" s="95"/>
      <c r="N149" s="95"/>
      <c r="O149" s="95"/>
      <c r="P149" s="95"/>
      <c r="Q149" s="95"/>
      <c r="R149" s="95"/>
      <c r="S149" s="95"/>
      <c r="T149" s="95"/>
    </row>
    <row r="150">
      <c r="A150" s="95"/>
      <c r="B150" s="95"/>
      <c r="C150" s="95"/>
      <c r="D150" s="95"/>
      <c r="E150" s="95"/>
      <c r="F150" s="95"/>
      <c r="G150" s="95"/>
      <c r="H150" s="95"/>
      <c r="I150" s="95"/>
      <c r="J150" s="95"/>
      <c r="K150" s="95"/>
      <c r="L150" s="95"/>
      <c r="M150" s="95"/>
      <c r="N150" s="95"/>
      <c r="O150" s="95"/>
      <c r="P150" s="95"/>
      <c r="Q150" s="95"/>
      <c r="R150" s="95"/>
      <c r="S150" s="95"/>
      <c r="T150" s="95"/>
    </row>
    <row r="151">
      <c r="A151" s="95"/>
      <c r="B151" s="95"/>
      <c r="C151" s="95"/>
      <c r="D151" s="95"/>
      <c r="E151" s="95"/>
      <c r="F151" s="95"/>
      <c r="G151" s="95"/>
      <c r="H151" s="95"/>
      <c r="I151" s="95"/>
      <c r="J151" s="95"/>
      <c r="K151" s="95"/>
      <c r="L151" s="95"/>
      <c r="M151" s="95"/>
      <c r="N151" s="95"/>
      <c r="O151" s="95"/>
      <c r="P151" s="95"/>
      <c r="Q151" s="95"/>
      <c r="R151" s="95"/>
      <c r="S151" s="95"/>
      <c r="T151" s="95"/>
    </row>
    <row r="152">
      <c r="A152" s="95"/>
      <c r="B152" s="95"/>
      <c r="C152" s="95"/>
      <c r="D152" s="95"/>
      <c r="E152" s="95"/>
      <c r="F152" s="95"/>
      <c r="G152" s="95"/>
      <c r="H152" s="95"/>
      <c r="I152" s="95"/>
      <c r="J152" s="95"/>
      <c r="K152" s="95"/>
      <c r="L152" s="95"/>
      <c r="M152" s="95"/>
      <c r="N152" s="95"/>
      <c r="O152" s="95"/>
      <c r="P152" s="95"/>
      <c r="Q152" s="95"/>
      <c r="R152" s="95"/>
      <c r="S152" s="95"/>
      <c r="T152" s="95"/>
    </row>
    <row r="153">
      <c r="A153" s="95"/>
      <c r="B153" s="95"/>
      <c r="C153" s="95"/>
      <c r="D153" s="95"/>
      <c r="E153" s="95"/>
      <c r="F153" s="95"/>
      <c r="G153" s="95"/>
      <c r="H153" s="95"/>
      <c r="I153" s="95"/>
      <c r="J153" s="95"/>
      <c r="K153" s="95"/>
      <c r="L153" s="95"/>
      <c r="M153" s="95"/>
      <c r="N153" s="95"/>
      <c r="O153" s="95"/>
      <c r="P153" s="95"/>
      <c r="Q153" s="95"/>
      <c r="R153" s="95"/>
      <c r="S153" s="95"/>
      <c r="T153" s="95"/>
    </row>
    <row r="154">
      <c r="A154" s="95"/>
      <c r="B154" s="95"/>
      <c r="C154" s="95"/>
      <c r="D154" s="95"/>
      <c r="E154" s="95"/>
      <c r="F154" s="95"/>
      <c r="G154" s="95"/>
      <c r="H154" s="95"/>
      <c r="I154" s="95"/>
      <c r="J154" s="95"/>
      <c r="K154" s="95"/>
      <c r="L154" s="95"/>
      <c r="M154" s="95"/>
      <c r="N154" s="95"/>
      <c r="O154" s="95"/>
      <c r="P154" s="95"/>
      <c r="Q154" s="95"/>
      <c r="R154" s="95"/>
      <c r="S154" s="95"/>
      <c r="T154" s="95"/>
    </row>
    <row r="155">
      <c r="A155" s="95"/>
      <c r="B155" s="95"/>
      <c r="C155" s="95"/>
      <c r="D155" s="95"/>
      <c r="E155" s="95"/>
      <c r="F155" s="95"/>
      <c r="G155" s="95"/>
      <c r="H155" s="95"/>
      <c r="I155" s="95"/>
      <c r="J155" s="95"/>
      <c r="K155" s="95"/>
      <c r="L155" s="95"/>
      <c r="M155" s="95"/>
      <c r="N155" s="95"/>
      <c r="O155" s="95"/>
      <c r="P155" s="95"/>
      <c r="Q155" s="95"/>
      <c r="R155" s="95"/>
      <c r="S155" s="95"/>
      <c r="T155" s="95"/>
    </row>
    <row r="156">
      <c r="A156" s="95"/>
      <c r="B156" s="95"/>
      <c r="C156" s="95"/>
      <c r="D156" s="95"/>
      <c r="E156" s="95"/>
      <c r="F156" s="95"/>
      <c r="G156" s="95"/>
      <c r="H156" s="95"/>
      <c r="I156" s="95"/>
      <c r="J156" s="95"/>
      <c r="K156" s="95"/>
      <c r="L156" s="95"/>
      <c r="M156" s="95"/>
      <c r="N156" s="95"/>
      <c r="O156" s="95"/>
      <c r="P156" s="95"/>
      <c r="Q156" s="95"/>
      <c r="R156" s="95"/>
      <c r="S156" s="95"/>
      <c r="T156" s="95"/>
    </row>
    <row r="157">
      <c r="A157" s="95"/>
      <c r="B157" s="95"/>
      <c r="C157" s="95"/>
      <c r="D157" s="95"/>
      <c r="E157" s="95"/>
      <c r="F157" s="95"/>
      <c r="G157" s="95"/>
      <c r="H157" s="95"/>
      <c r="I157" s="95"/>
      <c r="J157" s="95"/>
      <c r="K157" s="95"/>
      <c r="L157" s="95"/>
      <c r="M157" s="95"/>
      <c r="N157" s="95"/>
      <c r="O157" s="95"/>
      <c r="P157" s="95"/>
      <c r="Q157" s="95"/>
      <c r="R157" s="95"/>
      <c r="S157" s="95"/>
      <c r="T157" s="95"/>
    </row>
    <row r="158">
      <c r="A158" s="95"/>
      <c r="B158" s="95"/>
      <c r="C158" s="95"/>
      <c r="D158" s="95"/>
      <c r="E158" s="95"/>
      <c r="F158" s="95"/>
      <c r="G158" s="95"/>
      <c r="H158" s="95"/>
      <c r="I158" s="95"/>
      <c r="J158" s="95"/>
      <c r="K158" s="95"/>
      <c r="L158" s="95"/>
      <c r="M158" s="95"/>
      <c r="N158" s="95"/>
      <c r="O158" s="95"/>
      <c r="P158" s="95"/>
      <c r="Q158" s="95"/>
      <c r="R158" s="95"/>
      <c r="S158" s="95"/>
      <c r="T158" s="95"/>
    </row>
    <row r="159">
      <c r="A159" s="95"/>
      <c r="B159" s="95"/>
      <c r="C159" s="95"/>
      <c r="D159" s="95"/>
      <c r="E159" s="95"/>
      <c r="F159" s="95"/>
      <c r="G159" s="95"/>
      <c r="H159" s="95"/>
      <c r="I159" s="95"/>
      <c r="J159" s="95"/>
      <c r="K159" s="95"/>
      <c r="L159" s="95"/>
      <c r="M159" s="95"/>
      <c r="N159" s="95"/>
      <c r="O159" s="95"/>
      <c r="P159" s="95"/>
      <c r="Q159" s="95"/>
      <c r="R159" s="95"/>
      <c r="S159" s="95"/>
      <c r="T159" s="95"/>
    </row>
    <row r="160">
      <c r="A160" s="95"/>
      <c r="B160" s="95"/>
      <c r="C160" s="95"/>
      <c r="D160" s="95"/>
      <c r="E160" s="95"/>
      <c r="F160" s="95"/>
      <c r="G160" s="95"/>
      <c r="H160" s="95"/>
      <c r="I160" s="95"/>
      <c r="J160" s="95"/>
      <c r="K160" s="95"/>
      <c r="L160" s="95"/>
      <c r="M160" s="95"/>
      <c r="N160" s="95"/>
      <c r="O160" s="95"/>
      <c r="P160" s="95"/>
      <c r="Q160" s="95"/>
      <c r="R160" s="95"/>
      <c r="S160" s="95"/>
      <c r="T160" s="95"/>
    </row>
    <row r="161">
      <c r="A161" s="95"/>
      <c r="B161" s="95"/>
      <c r="C161" s="95"/>
      <c r="D161" s="95"/>
      <c r="E161" s="95"/>
      <c r="F161" s="95"/>
      <c r="G161" s="95"/>
      <c r="H161" s="95"/>
      <c r="I161" s="95"/>
      <c r="J161" s="95"/>
      <c r="K161" s="95"/>
      <c r="L161" s="95"/>
      <c r="M161" s="95"/>
      <c r="N161" s="95"/>
      <c r="O161" s="95"/>
      <c r="P161" s="95"/>
      <c r="Q161" s="95"/>
      <c r="R161" s="95"/>
      <c r="S161" s="95"/>
      <c r="T161" s="95"/>
    </row>
    <row r="162">
      <c r="A162" s="95"/>
      <c r="B162" s="95"/>
      <c r="C162" s="95"/>
      <c r="D162" s="95"/>
      <c r="E162" s="95"/>
      <c r="F162" s="95"/>
      <c r="G162" s="95"/>
      <c r="H162" s="95"/>
      <c r="I162" s="95"/>
      <c r="J162" s="95"/>
      <c r="K162" s="95"/>
      <c r="L162" s="95"/>
      <c r="M162" s="95"/>
      <c r="N162" s="95"/>
      <c r="O162" s="95"/>
      <c r="P162" s="95"/>
      <c r="Q162" s="95"/>
      <c r="R162" s="95"/>
      <c r="S162" s="95"/>
      <c r="T162" s="95"/>
    </row>
    <row r="163">
      <c r="A163" s="95"/>
      <c r="B163" s="95"/>
      <c r="C163" s="95"/>
      <c r="D163" s="95"/>
      <c r="E163" s="95"/>
      <c r="F163" s="95"/>
      <c r="G163" s="95"/>
      <c r="H163" s="95"/>
      <c r="I163" s="95"/>
      <c r="J163" s="95"/>
      <c r="K163" s="95"/>
      <c r="L163" s="95"/>
      <c r="M163" s="95"/>
      <c r="N163" s="95"/>
      <c r="O163" s="95"/>
      <c r="P163" s="95"/>
      <c r="Q163" s="95"/>
      <c r="R163" s="95"/>
      <c r="S163" s="95"/>
      <c r="T163" s="95"/>
    </row>
    <row r="164">
      <c r="A164" s="95"/>
      <c r="B164" s="95"/>
      <c r="C164" s="95"/>
      <c r="D164" s="95"/>
      <c r="E164" s="95"/>
      <c r="F164" s="95"/>
      <c r="G164" s="95"/>
      <c r="H164" s="95"/>
      <c r="I164" s="95"/>
      <c r="J164" s="95"/>
      <c r="K164" s="95"/>
      <c r="L164" s="95"/>
      <c r="M164" s="95"/>
      <c r="N164" s="95"/>
      <c r="O164" s="95"/>
      <c r="P164" s="95"/>
      <c r="Q164" s="95"/>
      <c r="R164" s="95"/>
      <c r="S164" s="95"/>
      <c r="T164" s="95"/>
    </row>
    <row r="165">
      <c r="A165" s="95"/>
      <c r="B165" s="95"/>
      <c r="C165" s="95"/>
      <c r="D165" s="95"/>
      <c r="E165" s="95"/>
      <c r="F165" s="95"/>
      <c r="G165" s="95"/>
      <c r="H165" s="95"/>
      <c r="I165" s="95"/>
      <c r="J165" s="95"/>
      <c r="K165" s="95"/>
      <c r="L165" s="95"/>
      <c r="M165" s="95"/>
      <c r="N165" s="95"/>
      <c r="O165" s="95"/>
      <c r="P165" s="95"/>
      <c r="Q165" s="95"/>
      <c r="R165" s="95"/>
      <c r="S165" s="95"/>
      <c r="T165" s="95"/>
    </row>
    <row r="166">
      <c r="A166" s="95"/>
      <c r="B166" s="95"/>
      <c r="C166" s="95"/>
      <c r="D166" s="95"/>
      <c r="E166" s="95"/>
      <c r="F166" s="95"/>
      <c r="G166" s="95"/>
      <c r="H166" s="95"/>
      <c r="I166" s="95"/>
      <c r="J166" s="95"/>
      <c r="K166" s="95"/>
      <c r="L166" s="95"/>
      <c r="M166" s="95"/>
      <c r="N166" s="95"/>
      <c r="O166" s="95"/>
      <c r="P166" s="95"/>
      <c r="Q166" s="95"/>
      <c r="R166" s="95"/>
      <c r="S166" s="95"/>
      <c r="T166" s="95"/>
    </row>
    <row r="167">
      <c r="A167" s="95"/>
      <c r="B167" s="95"/>
      <c r="C167" s="95"/>
      <c r="D167" s="95"/>
      <c r="E167" s="95"/>
      <c r="F167" s="95"/>
      <c r="G167" s="95"/>
      <c r="H167" s="95"/>
      <c r="I167" s="95"/>
      <c r="J167" s="95"/>
      <c r="K167" s="95"/>
      <c r="L167" s="95"/>
      <c r="M167" s="95"/>
      <c r="N167" s="95"/>
      <c r="O167" s="95"/>
      <c r="P167" s="95"/>
      <c r="Q167" s="95"/>
      <c r="R167" s="95"/>
      <c r="S167" s="95"/>
      <c r="T167" s="95"/>
    </row>
    <row r="168">
      <c r="A168" s="95"/>
      <c r="B168" s="95"/>
      <c r="C168" s="95"/>
      <c r="D168" s="95"/>
      <c r="E168" s="95"/>
      <c r="F168" s="95"/>
      <c r="G168" s="95"/>
      <c r="H168" s="95"/>
      <c r="I168" s="95"/>
      <c r="J168" s="95"/>
      <c r="K168" s="95"/>
      <c r="L168" s="95"/>
      <c r="M168" s="95"/>
      <c r="N168" s="95"/>
      <c r="O168" s="95"/>
      <c r="P168" s="95"/>
      <c r="Q168" s="95"/>
      <c r="R168" s="95"/>
      <c r="S168" s="95"/>
      <c r="T168" s="95"/>
    </row>
    <row r="169">
      <c r="A169" s="95"/>
      <c r="B169" s="95"/>
      <c r="C169" s="95"/>
      <c r="D169" s="95"/>
      <c r="E169" s="95"/>
      <c r="F169" s="95"/>
      <c r="G169" s="95"/>
      <c r="H169" s="95"/>
      <c r="I169" s="95"/>
      <c r="J169" s="95"/>
      <c r="K169" s="95"/>
      <c r="L169" s="95"/>
      <c r="M169" s="95"/>
      <c r="N169" s="95"/>
      <c r="O169" s="95"/>
      <c r="P169" s="95"/>
      <c r="Q169" s="95"/>
      <c r="R169" s="95"/>
      <c r="S169" s="95"/>
      <c r="T169" s="95"/>
    </row>
    <row r="170">
      <c r="A170" s="95"/>
      <c r="B170" s="95"/>
      <c r="C170" s="95"/>
      <c r="D170" s="95"/>
      <c r="E170" s="95"/>
      <c r="F170" s="95"/>
      <c r="G170" s="95"/>
      <c r="H170" s="95"/>
      <c r="I170" s="95"/>
      <c r="J170" s="95"/>
      <c r="K170" s="95"/>
      <c r="L170" s="95"/>
      <c r="M170" s="95"/>
      <c r="N170" s="95"/>
      <c r="O170" s="95"/>
      <c r="P170" s="95"/>
      <c r="Q170" s="95"/>
      <c r="R170" s="95"/>
      <c r="S170" s="95"/>
      <c r="T170" s="95"/>
    </row>
    <row r="171">
      <c r="A171" s="95"/>
      <c r="B171" s="95"/>
      <c r="C171" s="95"/>
      <c r="D171" s="95"/>
      <c r="E171" s="95"/>
      <c r="F171" s="95"/>
      <c r="G171" s="95"/>
      <c r="H171" s="95"/>
      <c r="I171" s="95"/>
      <c r="J171" s="95"/>
      <c r="K171" s="95"/>
      <c r="L171" s="95"/>
      <c r="M171" s="95"/>
      <c r="N171" s="95"/>
      <c r="O171" s="95"/>
      <c r="P171" s="95"/>
      <c r="Q171" s="95"/>
      <c r="R171" s="95"/>
      <c r="S171" s="95"/>
      <c r="T171" s="95"/>
    </row>
    <row r="172">
      <c r="A172" s="95"/>
      <c r="B172" s="95"/>
      <c r="C172" s="95"/>
      <c r="D172" s="95"/>
      <c r="E172" s="95"/>
      <c r="F172" s="95"/>
      <c r="G172" s="95"/>
      <c r="H172" s="95"/>
      <c r="I172" s="95"/>
      <c r="J172" s="95"/>
      <c r="K172" s="95"/>
      <c r="L172" s="95"/>
      <c r="M172" s="95"/>
      <c r="N172" s="95"/>
      <c r="O172" s="95"/>
      <c r="P172" s="95"/>
      <c r="Q172" s="95"/>
      <c r="R172" s="95"/>
      <c r="S172" s="95"/>
      <c r="T172" s="95"/>
    </row>
    <row r="173">
      <c r="A173" s="95"/>
      <c r="B173" s="95"/>
      <c r="C173" s="95"/>
      <c r="D173" s="95"/>
      <c r="E173" s="95"/>
      <c r="F173" s="95"/>
      <c r="G173" s="95"/>
      <c r="H173" s="95"/>
      <c r="I173" s="95"/>
      <c r="J173" s="95"/>
      <c r="K173" s="95"/>
      <c r="L173" s="95"/>
      <c r="M173" s="95"/>
      <c r="N173" s="95"/>
      <c r="O173" s="95"/>
      <c r="P173" s="95"/>
      <c r="Q173" s="95"/>
      <c r="R173" s="95"/>
      <c r="S173" s="95"/>
      <c r="T173" s="95"/>
    </row>
    <row r="174">
      <c r="A174" s="95"/>
      <c r="B174" s="95"/>
      <c r="C174" s="95"/>
      <c r="D174" s="95"/>
      <c r="E174" s="95"/>
      <c r="F174" s="95"/>
      <c r="G174" s="95"/>
      <c r="H174" s="95"/>
      <c r="I174" s="95"/>
      <c r="J174" s="95"/>
      <c r="K174" s="95"/>
      <c r="L174" s="95"/>
      <c r="M174" s="95"/>
      <c r="N174" s="95"/>
      <c r="O174" s="95"/>
      <c r="P174" s="95"/>
      <c r="Q174" s="95"/>
      <c r="R174" s="95"/>
      <c r="S174" s="95"/>
      <c r="T174" s="95"/>
    </row>
    <row r="175">
      <c r="A175" s="95"/>
      <c r="B175" s="95"/>
      <c r="C175" s="95"/>
      <c r="D175" s="95"/>
      <c r="E175" s="95"/>
      <c r="F175" s="95"/>
      <c r="G175" s="95"/>
      <c r="H175" s="95"/>
      <c r="I175" s="95"/>
      <c r="J175" s="95"/>
      <c r="K175" s="95"/>
      <c r="L175" s="95"/>
      <c r="M175" s="95"/>
      <c r="N175" s="95"/>
      <c r="O175" s="95"/>
      <c r="P175" s="95"/>
      <c r="Q175" s="95"/>
      <c r="R175" s="95"/>
      <c r="S175" s="95"/>
      <c r="T175" s="95"/>
    </row>
    <row r="176">
      <c r="A176" s="95"/>
      <c r="B176" s="95"/>
      <c r="C176" s="95"/>
      <c r="D176" s="95"/>
      <c r="E176" s="95"/>
      <c r="F176" s="95"/>
      <c r="G176" s="95"/>
      <c r="H176" s="95"/>
      <c r="I176" s="95"/>
      <c r="J176" s="95"/>
      <c r="K176" s="95"/>
      <c r="L176" s="95"/>
      <c r="M176" s="95"/>
      <c r="N176" s="95"/>
      <c r="O176" s="95"/>
      <c r="P176" s="95"/>
      <c r="Q176" s="95"/>
      <c r="R176" s="95"/>
      <c r="S176" s="95"/>
      <c r="T176" s="95"/>
    </row>
    <row r="177">
      <c r="A177" s="95"/>
      <c r="B177" s="95"/>
      <c r="C177" s="95"/>
      <c r="D177" s="95"/>
      <c r="E177" s="95"/>
      <c r="F177" s="95"/>
      <c r="G177" s="95"/>
      <c r="H177" s="95"/>
      <c r="I177" s="95"/>
      <c r="J177" s="95"/>
      <c r="K177" s="95"/>
      <c r="L177" s="95"/>
      <c r="M177" s="95"/>
      <c r="N177" s="95"/>
      <c r="O177" s="95"/>
      <c r="P177" s="95"/>
      <c r="Q177" s="95"/>
      <c r="R177" s="95"/>
      <c r="S177" s="95"/>
      <c r="T177" s="95"/>
    </row>
    <row r="178">
      <c r="A178" s="95"/>
      <c r="B178" s="95"/>
      <c r="C178" s="95"/>
      <c r="D178" s="95"/>
      <c r="E178" s="95"/>
      <c r="F178" s="95"/>
      <c r="G178" s="95"/>
      <c r="H178" s="95"/>
      <c r="I178" s="95"/>
      <c r="J178" s="95"/>
      <c r="K178" s="95"/>
      <c r="L178" s="95"/>
      <c r="M178" s="95"/>
      <c r="N178" s="95"/>
      <c r="O178" s="95"/>
      <c r="P178" s="95"/>
      <c r="Q178" s="95"/>
      <c r="R178" s="95"/>
      <c r="S178" s="95"/>
      <c r="T178" s="95"/>
    </row>
    <row r="179">
      <c r="A179" s="95"/>
      <c r="B179" s="95"/>
      <c r="C179" s="95"/>
      <c r="D179" s="95"/>
      <c r="E179" s="95"/>
      <c r="F179" s="95"/>
      <c r="G179" s="95"/>
      <c r="H179" s="95"/>
      <c r="I179" s="95"/>
      <c r="J179" s="95"/>
      <c r="K179" s="95"/>
      <c r="L179" s="95"/>
      <c r="M179" s="95"/>
      <c r="N179" s="95"/>
      <c r="O179" s="95"/>
      <c r="P179" s="95"/>
      <c r="Q179" s="95"/>
      <c r="R179" s="95"/>
      <c r="S179" s="95"/>
      <c r="T179" s="95"/>
    </row>
    <row r="180">
      <c r="A180" s="95"/>
      <c r="B180" s="95"/>
      <c r="C180" s="95"/>
      <c r="D180" s="95"/>
      <c r="E180" s="95"/>
      <c r="F180" s="95"/>
      <c r="G180" s="95"/>
      <c r="H180" s="95"/>
      <c r="I180" s="95"/>
      <c r="J180" s="95"/>
      <c r="K180" s="95"/>
      <c r="L180" s="95"/>
      <c r="M180" s="95"/>
      <c r="N180" s="95"/>
      <c r="O180" s="95"/>
      <c r="P180" s="95"/>
      <c r="Q180" s="95"/>
      <c r="R180" s="95"/>
      <c r="S180" s="95"/>
      <c r="T180" s="95"/>
    </row>
    <row r="181">
      <c r="A181" s="95"/>
      <c r="B181" s="95"/>
      <c r="C181" s="95"/>
      <c r="D181" s="95"/>
      <c r="E181" s="95"/>
      <c r="F181" s="95"/>
      <c r="G181" s="95"/>
      <c r="H181" s="95"/>
      <c r="I181" s="95"/>
      <c r="J181" s="95"/>
      <c r="K181" s="95"/>
      <c r="L181" s="95"/>
      <c r="M181" s="95"/>
      <c r="N181" s="95"/>
      <c r="O181" s="95"/>
      <c r="P181" s="95"/>
      <c r="Q181" s="95"/>
      <c r="R181" s="95"/>
      <c r="S181" s="95"/>
      <c r="T181" s="95"/>
    </row>
    <row r="182">
      <c r="A182" s="95"/>
      <c r="B182" s="95"/>
      <c r="C182" s="95"/>
      <c r="D182" s="95"/>
      <c r="E182" s="95"/>
      <c r="F182" s="95"/>
      <c r="G182" s="95"/>
      <c r="H182" s="95"/>
      <c r="I182" s="95"/>
      <c r="J182" s="95"/>
      <c r="K182" s="95"/>
      <c r="L182" s="95"/>
      <c r="M182" s="95"/>
      <c r="N182" s="95"/>
      <c r="O182" s="95"/>
      <c r="P182" s="95"/>
      <c r="Q182" s="95"/>
      <c r="R182" s="95"/>
      <c r="S182" s="95"/>
      <c r="T182" s="95"/>
    </row>
    <row r="183">
      <c r="A183" s="95"/>
      <c r="B183" s="95"/>
      <c r="C183" s="95"/>
      <c r="D183" s="95"/>
      <c r="E183" s="95"/>
      <c r="F183" s="95"/>
      <c r="G183" s="95"/>
      <c r="H183" s="95"/>
      <c r="I183" s="95"/>
      <c r="J183" s="95"/>
      <c r="K183" s="95"/>
      <c r="L183" s="95"/>
      <c r="M183" s="95"/>
      <c r="N183" s="95"/>
      <c r="O183" s="95"/>
      <c r="P183" s="95"/>
      <c r="Q183" s="95"/>
      <c r="R183" s="95"/>
      <c r="S183" s="95"/>
      <c r="T183" s="95"/>
    </row>
    <row r="184">
      <c r="A184" s="95"/>
      <c r="B184" s="95"/>
      <c r="C184" s="95"/>
      <c r="D184" s="95"/>
      <c r="E184" s="95"/>
      <c r="F184" s="95"/>
      <c r="G184" s="95"/>
      <c r="H184" s="95"/>
      <c r="I184" s="95"/>
      <c r="J184" s="95"/>
      <c r="K184" s="95"/>
      <c r="L184" s="95"/>
      <c r="M184" s="95"/>
      <c r="N184" s="95"/>
      <c r="O184" s="95"/>
      <c r="P184" s="95"/>
      <c r="Q184" s="95"/>
      <c r="R184" s="95"/>
      <c r="S184" s="95"/>
      <c r="T184" s="95"/>
    </row>
    <row r="185">
      <c r="A185" s="95"/>
      <c r="B185" s="95"/>
      <c r="C185" s="95"/>
      <c r="D185" s="95"/>
      <c r="E185" s="95"/>
      <c r="F185" s="95"/>
      <c r="G185" s="95"/>
      <c r="H185" s="95"/>
      <c r="I185" s="95"/>
      <c r="J185" s="95"/>
      <c r="K185" s="95"/>
      <c r="L185" s="95"/>
      <c r="M185" s="95"/>
      <c r="N185" s="95"/>
      <c r="O185" s="95"/>
      <c r="P185" s="95"/>
      <c r="Q185" s="95"/>
      <c r="R185" s="95"/>
      <c r="S185" s="95"/>
      <c r="T185" s="95"/>
    </row>
    <row r="186">
      <c r="A186" s="95"/>
      <c r="B186" s="95"/>
      <c r="C186" s="95"/>
      <c r="D186" s="95"/>
      <c r="E186" s="95"/>
      <c r="F186" s="95"/>
      <c r="G186" s="95"/>
      <c r="H186" s="95"/>
      <c r="I186" s="95"/>
      <c r="J186" s="95"/>
      <c r="K186" s="95"/>
      <c r="L186" s="95"/>
      <c r="M186" s="95"/>
      <c r="N186" s="95"/>
      <c r="O186" s="95"/>
      <c r="P186" s="95"/>
      <c r="Q186" s="95"/>
      <c r="R186" s="95"/>
      <c r="S186" s="95"/>
      <c r="T186" s="95"/>
    </row>
    <row r="187">
      <c r="A187" s="95"/>
      <c r="B187" s="95"/>
      <c r="C187" s="95"/>
      <c r="D187" s="95"/>
      <c r="E187" s="95"/>
      <c r="F187" s="95"/>
      <c r="G187" s="95"/>
      <c r="H187" s="95"/>
      <c r="I187" s="95"/>
      <c r="J187" s="95"/>
      <c r="K187" s="95"/>
      <c r="L187" s="95"/>
      <c r="M187" s="95"/>
      <c r="N187" s="95"/>
      <c r="O187" s="95"/>
      <c r="P187" s="95"/>
      <c r="Q187" s="95"/>
      <c r="R187" s="95"/>
      <c r="S187" s="95"/>
      <c r="T187" s="95"/>
    </row>
    <row r="188">
      <c r="A188" s="95"/>
      <c r="B188" s="95"/>
      <c r="C188" s="95"/>
      <c r="D188" s="95"/>
      <c r="E188" s="95"/>
      <c r="F188" s="95"/>
      <c r="G188" s="95"/>
      <c r="H188" s="95"/>
      <c r="I188" s="95"/>
      <c r="J188" s="95"/>
      <c r="K188" s="95"/>
      <c r="L188" s="95"/>
      <c r="M188" s="95"/>
      <c r="N188" s="95"/>
      <c r="O188" s="95"/>
      <c r="P188" s="95"/>
      <c r="Q188" s="95"/>
      <c r="R188" s="95"/>
      <c r="S188" s="95"/>
      <c r="T188" s="95"/>
    </row>
    <row r="189">
      <c r="A189" s="95"/>
      <c r="B189" s="95"/>
      <c r="C189" s="95"/>
      <c r="D189" s="95"/>
      <c r="E189" s="95"/>
      <c r="F189" s="95"/>
      <c r="G189" s="95"/>
      <c r="H189" s="95"/>
      <c r="I189" s="95"/>
      <c r="J189" s="95"/>
      <c r="K189" s="95"/>
      <c r="L189" s="95"/>
      <c r="M189" s="95"/>
      <c r="N189" s="95"/>
      <c r="O189" s="95"/>
      <c r="P189" s="95"/>
      <c r="Q189" s="95"/>
      <c r="R189" s="95"/>
      <c r="S189" s="95"/>
      <c r="T189" s="95"/>
    </row>
    <row r="190">
      <c r="A190" s="95"/>
      <c r="B190" s="95"/>
      <c r="C190" s="95"/>
      <c r="D190" s="95"/>
      <c r="E190" s="95"/>
      <c r="F190" s="95"/>
      <c r="G190" s="95"/>
      <c r="H190" s="95"/>
      <c r="I190" s="95"/>
      <c r="J190" s="95"/>
      <c r="K190" s="95"/>
      <c r="L190" s="95"/>
      <c r="M190" s="95"/>
      <c r="N190" s="95"/>
      <c r="O190" s="95"/>
      <c r="P190" s="95"/>
      <c r="Q190" s="95"/>
      <c r="R190" s="95"/>
      <c r="S190" s="95"/>
      <c r="T190" s="95"/>
    </row>
    <row r="191">
      <c r="A191" s="95"/>
      <c r="B191" s="95"/>
      <c r="C191" s="95"/>
      <c r="D191" s="95"/>
      <c r="E191" s="95"/>
      <c r="F191" s="95"/>
      <c r="G191" s="95"/>
      <c r="H191" s="95"/>
      <c r="I191" s="95"/>
      <c r="J191" s="95"/>
      <c r="K191" s="95"/>
      <c r="L191" s="95"/>
      <c r="M191" s="95"/>
      <c r="N191" s="95"/>
      <c r="O191" s="95"/>
      <c r="P191" s="95"/>
      <c r="Q191" s="95"/>
      <c r="R191" s="95"/>
      <c r="S191" s="95"/>
      <c r="T191" s="95"/>
    </row>
    <row r="192">
      <c r="A192" s="95"/>
      <c r="B192" s="95"/>
      <c r="C192" s="95"/>
      <c r="D192" s="95"/>
      <c r="E192" s="95"/>
      <c r="F192" s="95"/>
      <c r="G192" s="95"/>
      <c r="H192" s="95"/>
      <c r="I192" s="95"/>
      <c r="J192" s="95"/>
      <c r="K192" s="95"/>
      <c r="L192" s="95"/>
      <c r="M192" s="95"/>
      <c r="N192" s="95"/>
      <c r="O192" s="95"/>
      <c r="P192" s="95"/>
      <c r="Q192" s="95"/>
      <c r="R192" s="95"/>
      <c r="S192" s="95"/>
      <c r="T192" s="95"/>
    </row>
    <row r="193">
      <c r="A193" s="95"/>
      <c r="B193" s="95"/>
      <c r="C193" s="95"/>
      <c r="D193" s="95"/>
      <c r="E193" s="95"/>
      <c r="F193" s="95"/>
      <c r="G193" s="95"/>
      <c r="H193" s="95"/>
      <c r="I193" s="95"/>
      <c r="J193" s="95"/>
      <c r="K193" s="95"/>
      <c r="L193" s="95"/>
      <c r="M193" s="95"/>
      <c r="N193" s="95"/>
      <c r="O193" s="95"/>
      <c r="P193" s="95"/>
      <c r="Q193" s="95"/>
      <c r="R193" s="95"/>
      <c r="S193" s="95"/>
      <c r="T193" s="95"/>
    </row>
    <row r="194">
      <c r="A194" s="95"/>
      <c r="B194" s="95"/>
      <c r="C194" s="95"/>
      <c r="D194" s="95"/>
      <c r="E194" s="95"/>
      <c r="F194" s="95"/>
      <c r="G194" s="95"/>
      <c r="H194" s="95"/>
      <c r="I194" s="95"/>
      <c r="J194" s="95"/>
      <c r="K194" s="95"/>
      <c r="L194" s="95"/>
      <c r="M194" s="95"/>
      <c r="N194" s="95"/>
      <c r="O194" s="95"/>
      <c r="P194" s="95"/>
      <c r="Q194" s="95"/>
      <c r="R194" s="95"/>
      <c r="S194" s="95"/>
      <c r="T194" s="95"/>
    </row>
  </sheetData>
  <mergeCells>
    <mergeCell ref="A28:B28"/>
    <mergeCell ref="A10:D10"/>
    <mergeCell ref="A1:D9"/>
  </mergeCells>
  <drawing r:id="rId1"/>
</worksheet>
</file>

<file path=xl/worksheets/sheet30.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sheetViews>
  <sheetFormatPr defaultColWidth="14" defaultRowHeight="19"/>
  <cols>
    <col collapsed="false" customWidth="true" hidden="false" max="1" min="1" style="0" width="7"/>
    <col collapsed="false" customWidth="true" hidden="false" max="2" min="2" style="0" width="16"/>
    <col collapsed="false" customWidth="true" hidden="false" max="3" min="3" style="0" width="34"/>
    <col collapsed="false" customWidth="true" hidden="false" max="4" min="4" style="0" width="21"/>
    <col collapsed="false" customWidth="true" hidden="false" max="6" min="6" style="0" width="32"/>
    <col collapsed="false" customWidth="true" hidden="false" max="7" min="7" style="0" width="9"/>
    <col collapsed="false" customWidth="true" hidden="false" max="8" min="8" style="0" width="12"/>
  </cols>
  <sheetData>
    <row r="1">
      <c r="A1" s="188"/>
      <c r="B1" s="614"/>
      <c r="C1" s="614"/>
      <c r="D1" s="614"/>
      <c r="E1" s="614"/>
      <c r="F1" s="614"/>
      <c r="G1" s="614"/>
      <c r="H1" s="614"/>
      <c r="I1" s="614"/>
      <c r="J1" s="614"/>
    </row>
    <row r="2">
      <c r="A2" s="188"/>
      <c r="B2" s="614"/>
      <c r="C2" s="614"/>
      <c r="D2" s="614"/>
      <c r="E2" s="614"/>
      <c r="F2" s="614"/>
      <c r="G2" s="618">
        <f>"Sơn La, ngày " &amp; DAY(TODAY()) &amp; " tháng " &amp; MONTH(TODAY()) &amp; " năm " &amp; YEAR(TODAY())</f>
      </c>
      <c r="H2" s="618"/>
      <c r="I2" s="618"/>
      <c r="J2" s="618"/>
    </row>
    <row r="3">
      <c r="A3" s="655"/>
      <c r="B3" s="617" t="str">
        <v>Kính gửi:</v>
      </c>
      <c r="C3" s="614" t="str">
        <v>Chú Lương</v>
      </c>
      <c r="D3" s="614"/>
      <c r="E3" s="615" t="s">
        <v>14</v>
      </c>
      <c r="F3" s="615"/>
      <c r="G3" s="614" t="s">
        <v>16</v>
      </c>
      <c r="H3" s="614"/>
      <c r="I3" s="614"/>
      <c r="J3" s="614"/>
    </row>
    <row r="4">
      <c r="A4" s="656" t="str" xml:space="preserve">
        <v>          Một Nhà Design&amp;Build - Nội thất An Cường cám ơn quý khách hàng đã quan tâm tới sản phẩm của chúng tôi và trân trọng gửi bản báo giá tới công trình của quý khách hàng tại Sơn La như sau:</v>
      </c>
      <c r="B4" s="656"/>
      <c r="C4" s="656"/>
      <c r="D4" s="656"/>
      <c r="E4" s="656"/>
      <c r="F4" s="656"/>
      <c r="G4" s="656"/>
      <c r="H4" s="656"/>
      <c r="I4" s="656"/>
      <c r="J4" s="656"/>
    </row>
    <row r="5">
      <c r="A5" s="622" t="str">
        <v>STT</v>
      </c>
      <c r="B5" s="622" t="str">
        <v>TÊN SẢN PHẨM</v>
      </c>
      <c r="C5" s="670" t="str">
        <v>HÌNH ẢNH</v>
      </c>
      <c r="D5" s="622" t="str">
        <v>Chốt màu</v>
      </c>
      <c r="E5" s="622" t="str">
        <v>Kích thước</v>
      </c>
      <c r="F5" s="622" t="str">
        <v>CHẤT LIỆU</v>
      </c>
      <c r="G5" s="670" t="str" xml:space="preserve">
        <v>ĐVT </v>
      </c>
      <c r="H5" s="622" t="str">
        <v>KHỐI LƯỢNG</v>
      </c>
      <c r="I5" s="624" t="str" xml:space="preserve">
        <v>ĐƠN GIÁ </v>
      </c>
      <c r="J5" s="624" t="str">
        <v>THÀNH TIỀN</v>
      </c>
    </row>
    <row customHeight="true" ht="22" r="6">
      <c r="A6" s="619" t="str">
        <v>TỔNG CỘNG</v>
      </c>
      <c r="B6" s="619"/>
      <c r="C6" s="619"/>
      <c r="D6" s="619"/>
      <c r="E6" s="619"/>
      <c r="F6" s="619"/>
      <c r="G6" s="619"/>
      <c r="H6" s="619"/>
      <c r="I6" s="672"/>
      <c r="J6" s="671">
        <f>+J7+J10+J20</f>
      </c>
    </row>
    <row r="7">
      <c r="A7" s="659"/>
      <c r="B7" s="660" t="str">
        <v>Phòng thờ</v>
      </c>
      <c r="C7" s="660"/>
      <c r="D7" s="660"/>
      <c r="E7" s="660"/>
      <c r="F7" s="663"/>
      <c r="G7" s="661"/>
      <c r="H7" s="661"/>
      <c r="I7" s="662"/>
      <c r="J7" s="664">
        <f>SUM(J8:J9)</f>
      </c>
    </row>
    <row customHeight="true" ht="126.94531974050047" r="8">
      <c r="A8" s="667">
        <v>1</v>
      </c>
      <c r="B8" s="665" t="str">
        <v>Combo Ban thờ - Bàn cơm - 2 Đôn 2 bên</v>
      </c>
      <c r="C8" s="668"/>
      <c r="D8" s="666"/>
      <c r="E8" s="669"/>
      <c r="F8" s="657" t="str">
        <v>- Gỗ Hương Đá tự nhiên sơn màu Óc Chó</v>
      </c>
      <c r="G8" s="178" t="str">
        <v>Bộ</v>
      </c>
      <c r="H8" s="178">
        <v>1</v>
      </c>
      <c r="I8" s="205">
        <v>28900000</v>
      </c>
      <c r="J8" s="205">
        <f>+I8*H8</f>
      </c>
    </row>
    <row customHeight="true" ht="138.972" r="9">
      <c r="A9" s="658">
        <v>2</v>
      </c>
      <c r="B9" s="599" t="str">
        <v>Ban nhỏ Decor</v>
      </c>
      <c r="C9" s="610"/>
      <c r="D9" s="598"/>
      <c r="E9" s="609"/>
      <c r="F9" s="657" t="str">
        <v>- Gỗ Hương Đá tự nhiên sơn màu Óc Chó</v>
      </c>
      <c r="G9" s="178" t="str">
        <v>Bộ</v>
      </c>
      <c r="H9" s="178">
        <v>1</v>
      </c>
      <c r="I9" s="205">
        <v>16500000</v>
      </c>
      <c r="J9" s="205">
        <f>+I9*H9</f>
      </c>
    </row>
    <row r="10">
      <c r="A10" s="659"/>
      <c r="B10" s="660" t="str">
        <v>Phụ kiện ban thờ - Gốm Sứ Bát Tràng</v>
      </c>
      <c r="C10" s="660"/>
      <c r="D10" s="660"/>
      <c r="E10" s="660"/>
      <c r="F10" s="663"/>
      <c r="G10" s="661"/>
      <c r="H10" s="661"/>
      <c r="I10" s="662"/>
      <c r="J10" s="664">
        <f>SUM(J11:J19)</f>
      </c>
    </row>
    <row customHeight="true" ht="126.89563106796116" r="11">
      <c r="A11" s="658">
        <v>1</v>
      </c>
      <c r="B11" s="599" t="str">
        <v>Bát hương Ø20</v>
      </c>
      <c r="C11" s="610"/>
      <c r="D11" s="598"/>
      <c r="E11" s="609"/>
      <c r="F11" s="657" t="str">
        <v>- Sứ Bát Tràng cao cấp</v>
      </c>
      <c r="G11" s="178" t="str">
        <v>Chiếc</v>
      </c>
      <c r="H11" s="178">
        <v>1</v>
      </c>
      <c r="I11" s="205">
        <v>880000</v>
      </c>
      <c r="J11" s="205">
        <f>+I11*H11</f>
      </c>
    </row>
    <row customHeight="true" ht="126.51032806804375" r="12">
      <c r="A12" s="658">
        <v>2</v>
      </c>
      <c r="B12" s="599" t="str">
        <v>Chân bát hương Ø20</v>
      </c>
      <c r="C12" s="610"/>
      <c r="D12" s="598"/>
      <c r="E12" s="609"/>
      <c r="F12" s="657" t="str">
        <v>- Sứ Bát Tràng cao cấp</v>
      </c>
      <c r="G12" s="178" t="str">
        <v>Chiếc</v>
      </c>
      <c r="H12" s="178">
        <v>2</v>
      </c>
      <c r="I12" s="205">
        <v>400000</v>
      </c>
      <c r="J12" s="205">
        <f>+I12*H12</f>
      </c>
    </row>
    <row customHeight="true" ht="126.35679611650485" r="13">
      <c r="A13" s="658">
        <v>3</v>
      </c>
      <c r="B13" s="599" t="str">
        <v>Bát hương  Ø18</v>
      </c>
      <c r="C13" s="610"/>
      <c r="D13" s="598"/>
      <c r="E13" s="609"/>
      <c r="F13" s="657" t="str">
        <v>- Sứ Bát Tràng cao cấp</v>
      </c>
      <c r="G13" s="178" t="str">
        <v>Chiếc</v>
      </c>
      <c r="H13" s="178">
        <v>2</v>
      </c>
      <c r="I13" s="205">
        <v>750000</v>
      </c>
      <c r="J13" s="205">
        <f>+I13*H13</f>
      </c>
    </row>
    <row customHeight="true" ht="126.85714285714286" r="14">
      <c r="A14" s="658">
        <v>4</v>
      </c>
      <c r="B14" s="599" t="str">
        <v>Chân bát hương Ø18</v>
      </c>
      <c r="C14" s="610"/>
      <c r="D14" s="598"/>
      <c r="E14" s="609"/>
      <c r="F14" s="657" t="str">
        <v>- Sứ Bát Tràng cao cấp</v>
      </c>
      <c r="G14" s="178" t="str">
        <v>Chiếc</v>
      </c>
      <c r="H14" s="178">
        <v>2</v>
      </c>
      <c r="I14" s="205">
        <v>330000</v>
      </c>
      <c r="J14" s="205">
        <f>+I14*H14</f>
      </c>
    </row>
    <row customHeight="true" ht="126.62621359223301" r="15">
      <c r="A15" s="658">
        <v>5</v>
      </c>
      <c r="B15" s="599" t="str">
        <v>Kỷ 5 chén</v>
      </c>
      <c r="C15" s="610"/>
      <c r="D15" s="598"/>
      <c r="E15" s="609"/>
      <c r="F15" s="657" t="str">
        <v>- Sứ Bát Tràng cao cấp</v>
      </c>
      <c r="G15" s="178" t="str">
        <v>Bộ</v>
      </c>
      <c r="H15" s="178">
        <v>1</v>
      </c>
      <c r="I15" s="205">
        <v>450000</v>
      </c>
      <c r="J15" s="205">
        <f>+I15*H15</f>
      </c>
    </row>
    <row customHeight="true" ht="126.68331303288673" r="16">
      <c r="A16" s="658">
        <v>6</v>
      </c>
      <c r="B16" s="599" t="str">
        <v>Mâm bồng Ø28</v>
      </c>
      <c r="C16" s="610"/>
      <c r="D16" s="598"/>
      <c r="E16" s="609"/>
      <c r="F16" s="657" t="str">
        <v>- Sứ Bát Tràng cao cấp</v>
      </c>
      <c r="G16" s="178" t="str" xml:space="preserve">
        <v>Chiếc </v>
      </c>
      <c r="H16" s="178">
        <v>2</v>
      </c>
      <c r="I16" s="205">
        <v>680000</v>
      </c>
      <c r="J16" s="205">
        <f>+I16*H16</f>
      </c>
    </row>
    <row customHeight="true" ht="126.93430656934306" r="17">
      <c r="A17" s="658">
        <v>7</v>
      </c>
      <c r="B17" s="599" t="str">
        <v>Lọ hoa</v>
      </c>
      <c r="C17" s="610"/>
      <c r="D17" s="598"/>
      <c r="E17" s="609" t="str">
        <v>h = 320</v>
      </c>
      <c r="F17" s="657" t="str">
        <v>- Sứ Bát Tràng cao cấp</v>
      </c>
      <c r="G17" s="178" t="str">
        <v>Chiếc</v>
      </c>
      <c r="H17" s="178">
        <v>2</v>
      </c>
      <c r="I17" s="205">
        <v>520000</v>
      </c>
      <c r="J17" s="205">
        <f>+I17*H17</f>
      </c>
    </row>
    <row customHeight="true" ht="126.68331303288673" r="18">
      <c r="A18" s="658">
        <v>8</v>
      </c>
      <c r="B18" s="599" t="str">
        <v>Đỉnh hạc</v>
      </c>
      <c r="C18" s="610"/>
      <c r="D18" s="598"/>
      <c r="E18" s="609"/>
      <c r="F18" s="657" t="str">
        <v>- Sứ Bát Tràng cao cấp (3 Chi tiết như hình gồm 2 Hạc 1 Đỉnh)</v>
      </c>
      <c r="G18" s="178" t="str">
        <v>Bộ</v>
      </c>
      <c r="H18" s="178">
        <v>1</v>
      </c>
      <c r="I18" s="205">
        <f>+10000000*1.15</f>
      </c>
      <c r="J18" s="205">
        <f>+I18*H18</f>
      </c>
    </row>
    <row customHeight="true" ht="127.10853658536585" r="19">
      <c r="A19" s="658">
        <v>9</v>
      </c>
      <c r="B19" s="599" t="str">
        <v>Chóe</v>
      </c>
      <c r="C19" s="610"/>
      <c r="D19" s="598"/>
      <c r="E19" s="609"/>
      <c r="F19" s="657" t="str">
        <v>- Sứ Bát Tràng cao cấp</v>
      </c>
      <c r="G19" s="178" t="str">
        <v>Chiếc</v>
      </c>
      <c r="H19" s="178">
        <v>2</v>
      </c>
      <c r="I19" s="205">
        <v>7500000</v>
      </c>
      <c r="J19" s="205">
        <f>+I19*H19</f>
      </c>
    </row>
    <row r="20">
      <c r="A20" s="659"/>
      <c r="B20" s="660" t="str">
        <v>Phụ kiện ban thờ</v>
      </c>
      <c r="C20" s="660"/>
      <c r="D20" s="660"/>
      <c r="E20" s="660"/>
      <c r="F20" s="663"/>
      <c r="G20" s="661"/>
      <c r="H20" s="661"/>
      <c r="I20" s="662"/>
      <c r="J20" s="664">
        <f>SUM(J21:J23)</f>
      </c>
    </row>
    <row customHeight="true" ht="208" r="21">
      <c r="A21" s="658">
        <v>1</v>
      </c>
      <c r="B21" s="599" t="str">
        <v>Thảm</v>
      </c>
      <c r="C21" s="610"/>
      <c r="D21" s="598"/>
      <c r="E21" s="609" t="str">
        <v>1200x1800</v>
      </c>
      <c r="F21" s="657" t="str">
        <v>- Thảm nhập khẩu</v>
      </c>
      <c r="G21" s="178" t="str">
        <v>Chiếc</v>
      </c>
      <c r="H21" s="178">
        <v>1</v>
      </c>
      <c r="I21" s="205">
        <v>1600000</v>
      </c>
      <c r="J21" s="205">
        <f>+I21*H21</f>
      </c>
    </row>
    <row customHeight="true" ht="208" r="22">
      <c r="A22" s="658">
        <v>2</v>
      </c>
      <c r="B22" s="599" t="str">
        <v>Đệm ngồi</v>
      </c>
      <c r="C22" s="610"/>
      <c r="D22" s="598"/>
      <c r="E22" s="609"/>
      <c r="F22" s="657" t="str">
        <v>- Đệm nỉ cao cấp</v>
      </c>
      <c r="G22" s="178" t="str">
        <v>Chiếc</v>
      </c>
      <c r="H22" s="178">
        <v>2</v>
      </c>
      <c r="I22" s="205">
        <v>100000</v>
      </c>
      <c r="J22" s="205">
        <f>+I22*H22</f>
      </c>
    </row>
    <row customHeight="true" ht="206" r="23">
      <c r="A23" s="658">
        <v>2</v>
      </c>
      <c r="B23" s="599" t="str">
        <v>Đèn trang trí</v>
      </c>
      <c r="C23" s="610"/>
      <c r="D23" s="598"/>
      <c r="E23" s="609"/>
      <c r="F23" s="657"/>
      <c r="G23" s="178" t="str">
        <v>Chiếc</v>
      </c>
      <c r="H23" s="178">
        <v>1</v>
      </c>
      <c r="I23" s="205">
        <v>1300000</v>
      </c>
      <c r="J23" s="205">
        <f>+I23*H23</f>
      </c>
    </row>
    <row customHeight="true" ht="19" r="24">
      <c r="A24" s="232"/>
      <c r="B24" s="232"/>
      <c r="C24" s="232"/>
      <c r="D24" s="232"/>
      <c r="E24" s="232"/>
      <c r="F24" s="540"/>
      <c r="G24" s="232"/>
      <c r="H24" s="232"/>
      <c r="I24" s="232"/>
      <c r="J24" s="232"/>
    </row>
    <row customHeight="true" ht="19" r="25">
      <c r="A25" s="232" t="str">
        <v>ĐẠI DIỆN CHỦ ĐẦU TƯ</v>
      </c>
      <c r="B25" s="232"/>
      <c r="C25" s="232"/>
      <c r="D25" s="232"/>
      <c r="E25" s="232"/>
      <c r="F25" s="540"/>
      <c r="G25" s="232" t="str">
        <v>ĐẠI DIỆN ĐƠN VỊ THI CÔNG</v>
      </c>
      <c r="H25" s="232"/>
      <c r="I25" s="232"/>
      <c r="J25" s="232"/>
    </row>
    <row r="26">
      <c r="A26" s="12"/>
    </row>
    <row r="27">
      <c r="A27" s="12"/>
    </row>
    <row r="28">
      <c r="A28" s="12"/>
    </row>
    <row r="29">
      <c r="A29" s="12"/>
    </row>
    <row r="30">
      <c r="A30" s="12"/>
    </row>
    <row r="31">
      <c r="A31" s="12"/>
    </row>
    <row r="32">
      <c r="A32" s="12"/>
    </row>
    <row r="33">
      <c r="A33" s="12"/>
    </row>
    <row r="34">
      <c r="A34" s="12"/>
    </row>
    <row r="35">
      <c r="A35" s="12"/>
    </row>
    <row r="36">
      <c r="A36" s="12"/>
    </row>
    <row r="37">
      <c r="A37" s="12"/>
    </row>
    <row r="38">
      <c r="A38" s="12"/>
    </row>
    <row r="39">
      <c r="A39" s="12"/>
    </row>
    <row r="40">
      <c r="A40" s="12"/>
    </row>
    <row r="41">
      <c r="A41" s="12"/>
    </row>
    <row r="42">
      <c r="A42" s="12"/>
    </row>
    <row r="43">
      <c r="A43" s="12"/>
    </row>
    <row r="44">
      <c r="A44" s="12"/>
    </row>
    <row r="45">
      <c r="A45" s="12"/>
    </row>
    <row r="46">
      <c r="A46" s="12"/>
    </row>
    <row r="47">
      <c r="A47" s="12"/>
    </row>
    <row r="48">
      <c r="A48" s="12"/>
    </row>
    <row r="49">
      <c r="A49" s="12"/>
    </row>
    <row r="50">
      <c r="A50" s="12"/>
    </row>
    <row r="51">
      <c r="A51" s="12"/>
    </row>
    <row r="52">
      <c r="A52" s="12"/>
    </row>
    <row r="53">
      <c r="A53" s="12"/>
    </row>
    <row r="54">
      <c r="A54" s="12"/>
    </row>
    <row r="55">
      <c r="A55" s="12"/>
    </row>
    <row r="56">
      <c r="A56" s="12"/>
    </row>
    <row r="57">
      <c r="A57" s="12"/>
    </row>
    <row r="58">
      <c r="A58" s="12"/>
    </row>
    <row r="59">
      <c r="A59" s="12"/>
    </row>
    <row r="60">
      <c r="A60" s="12"/>
    </row>
    <row r="61">
      <c r="A61" s="12"/>
    </row>
    <row r="62">
      <c r="A62" s="12"/>
    </row>
    <row r="63">
      <c r="A63" s="12"/>
    </row>
    <row r="64">
      <c r="A64" s="12"/>
    </row>
    <row r="65">
      <c r="A65" s="12"/>
    </row>
    <row r="66">
      <c r="A66" s="12"/>
    </row>
    <row r="67">
      <c r="A67" s="12"/>
    </row>
    <row r="68">
      <c r="A68" s="12"/>
    </row>
    <row r="69">
      <c r="A69" s="12"/>
    </row>
    <row r="70">
      <c r="A70" s="12"/>
    </row>
    <row r="71">
      <c r="A71" s="12"/>
    </row>
    <row r="72">
      <c r="A72" s="12"/>
    </row>
    <row r="73">
      <c r="A73" s="12"/>
    </row>
    <row r="74">
      <c r="A74" s="12"/>
    </row>
    <row r="75">
      <c r="A75" s="12"/>
    </row>
    <row r="76">
      <c r="A76" s="12"/>
    </row>
    <row r="77">
      <c r="A77" s="12"/>
    </row>
    <row r="78">
      <c r="A78" s="12"/>
    </row>
    <row r="79">
      <c r="A79" s="12"/>
    </row>
    <row r="80">
      <c r="A80" s="12"/>
    </row>
    <row r="81">
      <c r="A81" s="12"/>
    </row>
    <row r="82">
      <c r="A82" s="12"/>
    </row>
    <row r="83">
      <c r="A83" s="12"/>
    </row>
    <row r="84">
      <c r="A84" s="12"/>
    </row>
    <row r="85">
      <c r="A85" s="12"/>
    </row>
    <row r="86">
      <c r="A86" s="12"/>
    </row>
    <row r="87">
      <c r="A87" s="12"/>
    </row>
    <row r="88">
      <c r="A88" s="12"/>
    </row>
    <row r="89">
      <c r="A89" s="12"/>
    </row>
    <row r="90">
      <c r="A90" s="12"/>
    </row>
    <row r="91">
      <c r="A91" s="12"/>
    </row>
    <row r="92">
      <c r="A92" s="12"/>
    </row>
    <row r="93">
      <c r="A93" s="12"/>
    </row>
    <row r="94">
      <c r="A94" s="12"/>
    </row>
    <row r="95">
      <c r="A95" s="12"/>
    </row>
    <row r="96">
      <c r="A96" s="12"/>
    </row>
    <row r="97">
      <c r="A97" s="12"/>
    </row>
    <row r="98">
      <c r="A98" s="12"/>
    </row>
    <row r="99">
      <c r="A99" s="12"/>
    </row>
    <row r="100">
      <c r="A100" s="12"/>
    </row>
    <row r="101">
      <c r="A101" s="12"/>
    </row>
    <row r="102">
      <c r="A102" s="12"/>
    </row>
    <row r="103">
      <c r="A103" s="12"/>
    </row>
    <row r="104">
      <c r="A104" s="12"/>
    </row>
    <row r="105">
      <c r="A105" s="12"/>
    </row>
    <row r="106">
      <c r="A106" s="12"/>
    </row>
    <row r="107">
      <c r="A107" s="12"/>
    </row>
    <row r="108">
      <c r="A108" s="12"/>
    </row>
    <row r="109">
      <c r="A109" s="12"/>
    </row>
    <row r="110">
      <c r="A110" s="12"/>
    </row>
    <row r="111">
      <c r="A111" s="12"/>
    </row>
    <row r="112">
      <c r="A112" s="12"/>
    </row>
    <row r="113">
      <c r="A113" s="12"/>
    </row>
    <row r="114">
      <c r="A114" s="12"/>
    </row>
    <row r="115">
      <c r="A115" s="12"/>
    </row>
    <row r="116">
      <c r="A116" s="12"/>
    </row>
    <row r="117">
      <c r="A117" s="12"/>
    </row>
    <row r="118">
      <c r="A118" s="12"/>
    </row>
    <row r="119">
      <c r="A119" s="12"/>
    </row>
    <row r="120">
      <c r="A120" s="12"/>
    </row>
    <row r="121">
      <c r="A121" s="12"/>
    </row>
    <row r="122">
      <c r="A122" s="12"/>
    </row>
    <row r="123">
      <c r="A123" s="12"/>
    </row>
    <row r="124">
      <c r="A124" s="12"/>
    </row>
    <row r="125">
      <c r="A125" s="12"/>
    </row>
    <row r="126">
      <c r="A126" s="12"/>
    </row>
    <row r="127">
      <c r="A127" s="12"/>
    </row>
    <row r="128">
      <c r="A128" s="12"/>
    </row>
    <row r="129">
      <c r="A129" s="12"/>
    </row>
    <row r="130">
      <c r="A130" s="12"/>
    </row>
    <row r="131">
      <c r="A131" s="12"/>
    </row>
    <row r="132">
      <c r="A132" s="12"/>
    </row>
    <row r="133">
      <c r="A133" s="12"/>
    </row>
    <row r="134">
      <c r="A134" s="12"/>
    </row>
    <row r="135">
      <c r="A135" s="12"/>
    </row>
    <row r="136">
      <c r="A136" s="12"/>
    </row>
    <row r="137">
      <c r="A137" s="12"/>
    </row>
    <row r="138">
      <c r="A138" s="12"/>
    </row>
    <row r="139">
      <c r="A139" s="12"/>
    </row>
    <row r="140">
      <c r="A140" s="12"/>
    </row>
    <row r="141">
      <c r="A141" s="12"/>
    </row>
    <row r="142">
      <c r="A142" s="12"/>
    </row>
    <row r="143">
      <c r="A143" s="12"/>
    </row>
    <row r="144">
      <c r="A144" s="12"/>
    </row>
    <row r="145">
      <c r="A145" s="12"/>
    </row>
    <row r="146">
      <c r="A146" s="12"/>
    </row>
    <row r="147">
      <c r="A147" s="12"/>
    </row>
    <row r="148">
      <c r="A148" s="12"/>
    </row>
    <row r="149">
      <c r="A149" s="12"/>
    </row>
    <row r="150">
      <c r="A150" s="12"/>
    </row>
    <row r="151">
      <c r="A151" s="12"/>
    </row>
    <row r="152">
      <c r="A152" s="12"/>
    </row>
    <row r="153">
      <c r="A153" s="12"/>
    </row>
    <row r="154">
      <c r="A154" s="12"/>
    </row>
    <row r="155">
      <c r="A155" s="12"/>
    </row>
    <row r="156">
      <c r="A156" s="12"/>
    </row>
    <row r="157">
      <c r="A157" s="12"/>
    </row>
    <row r="158">
      <c r="A158" s="12"/>
    </row>
    <row r="159">
      <c r="A159" s="12"/>
    </row>
    <row r="160">
      <c r="A160" s="12"/>
    </row>
    <row r="161">
      <c r="A161" s="12"/>
    </row>
    <row r="162">
      <c r="A162" s="12"/>
    </row>
    <row r="163">
      <c r="A163" s="12"/>
    </row>
    <row r="164">
      <c r="A164" s="12"/>
    </row>
    <row r="165">
      <c r="A165" s="12"/>
    </row>
    <row r="166">
      <c r="A166" s="12"/>
    </row>
    <row r="167">
      <c r="A167" s="12"/>
    </row>
    <row r="168">
      <c r="A168" s="12"/>
    </row>
    <row r="169">
      <c r="A169" s="12"/>
    </row>
    <row r="170">
      <c r="A170" s="12"/>
    </row>
    <row r="171">
      <c r="A171" s="12"/>
    </row>
    <row r="172">
      <c r="A172" s="12"/>
    </row>
    <row r="173">
      <c r="A173" s="12"/>
    </row>
    <row r="174">
      <c r="A174" s="12"/>
    </row>
    <row r="175">
      <c r="A175" s="12"/>
    </row>
    <row r="176">
      <c r="A176" s="12"/>
    </row>
    <row r="177">
      <c r="A177" s="12"/>
    </row>
    <row r="178">
      <c r="A178" s="12"/>
    </row>
    <row r="179">
      <c r="A179" s="12"/>
    </row>
    <row r="180">
      <c r="A180" s="12"/>
    </row>
    <row r="181">
      <c r="A181" s="12"/>
    </row>
    <row r="182">
      <c r="A182" s="12"/>
    </row>
    <row r="183">
      <c r="A183" s="12"/>
    </row>
    <row r="184">
      <c r="A184" s="12"/>
    </row>
    <row r="185">
      <c r="A185" s="12"/>
    </row>
    <row r="186">
      <c r="A186" s="12"/>
    </row>
    <row r="187">
      <c r="A187" s="12"/>
    </row>
    <row r="188">
      <c r="A188" s="12"/>
    </row>
    <row r="189">
      <c r="A189" s="12"/>
    </row>
    <row r="190">
      <c r="A190" s="12"/>
    </row>
    <row r="191">
      <c r="A191" s="12"/>
    </row>
    <row r="192">
      <c r="A192" s="12"/>
    </row>
    <row r="193">
      <c r="A193" s="12"/>
    </row>
    <row r="194">
      <c r="A194" s="12"/>
    </row>
    <row r="195">
      <c r="A195" s="12"/>
    </row>
    <row r="196">
      <c r="A196" s="12"/>
    </row>
    <row r="197">
      <c r="A197" s="12"/>
    </row>
    <row r="198">
      <c r="A198" s="12"/>
    </row>
    <row r="199">
      <c r="A199" s="12"/>
    </row>
    <row r="200">
      <c r="A200" s="12"/>
    </row>
    <row r="201">
      <c r="A201" s="12"/>
    </row>
    <row r="202">
      <c r="A202" s="12"/>
    </row>
    <row r="203">
      <c r="A203" s="12"/>
    </row>
    <row r="204">
      <c r="A204" s="12"/>
    </row>
    <row r="205">
      <c r="A205" s="12"/>
    </row>
    <row r="206">
      <c r="A206" s="12"/>
    </row>
    <row r="207">
      <c r="A207" s="12"/>
    </row>
    <row r="208">
      <c r="A208" s="12"/>
    </row>
    <row r="209">
      <c r="A209" s="12"/>
    </row>
    <row r="210">
      <c r="A210" s="12"/>
    </row>
    <row r="211">
      <c r="A211" s="12"/>
    </row>
    <row r="212">
      <c r="A212" s="12"/>
    </row>
    <row r="213">
      <c r="A213" s="12"/>
    </row>
    <row r="214">
      <c r="A214" s="12"/>
    </row>
    <row r="215">
      <c r="A215" s="12"/>
    </row>
    <row r="216">
      <c r="A216" s="12"/>
    </row>
    <row r="217">
      <c r="A217" s="12"/>
    </row>
    <row r="218">
      <c r="A218" s="12"/>
    </row>
  </sheetData>
  <mergeCells>
    <mergeCell ref="B10:E10"/>
    <mergeCell ref="A6:H6"/>
    <mergeCell ref="B7:E7"/>
    <mergeCell ref="A4:J4"/>
    <mergeCell ref="G3:J3"/>
    <mergeCell ref="E3:F3"/>
    <mergeCell ref="G2:J2"/>
    <mergeCell ref="A1:J1"/>
    <mergeCell ref="G25:J25"/>
    <mergeCell ref="A25:C25"/>
    <mergeCell ref="B20:E20"/>
  </mergeCells>
  <drawing r:id="rId1"/>
</worksheet>
</file>

<file path=xl/worksheets/sheet4.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fff"/>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24"/>
    <col collapsed="false" customWidth="true" hidden="false" max="3" min="3" style="0" width="10"/>
    <col collapsed="false" customWidth="true" hidden="false" max="4" min="4" style="0" width="10"/>
    <col collapsed="false" customWidth="true" hidden="false" max="5" min="5" style="0" width="10"/>
    <col collapsed="false" customWidth="true" hidden="false" max="6" min="6" style="0" width="34"/>
    <col collapsed="false" customWidth="true" hidden="false" max="7" min="7" style="0" width="9"/>
    <col collapsed="false" customWidth="true" hidden="false" max="8" min="8" style="0" width="12"/>
    <col collapsed="false" customWidth="true" hidden="false" max="9" min="9" style="0" width="12"/>
    <col collapsed="false" customWidth="true" hidden="false" max="10" min="10" style="0" width="14"/>
    <col collapsed="false" customWidth="true" hidden="false" max="12" min="12" style="0" width="17"/>
  </cols>
  <sheetData>
    <row customHeight="true" ht="31" r="1"/>
    <row r="2">
      <c r="A2" s="124">
        <f>+'HM. Vách kính phòng tắm'!A2</f>
      </c>
      <c r="B2" s="124"/>
      <c r="C2" s="124"/>
      <c r="D2" s="124"/>
      <c r="E2" s="124"/>
      <c r="F2" s="124"/>
      <c r="H2" s="109"/>
    </row>
    <row r="3">
      <c r="A3" s="124">
        <f>+'HM. Vách kính phòng tắm'!A3</f>
      </c>
      <c r="B3" s="124"/>
      <c r="C3" s="124"/>
      <c r="D3" s="124"/>
      <c r="E3" s="124"/>
      <c r="F3" s="124"/>
      <c r="H3" s="109"/>
    </row>
    <row r="4">
      <c r="A4" s="124" t="str">
        <v>Hạng mục: Thiết bị khác</v>
      </c>
      <c r="B4" s="124"/>
      <c r="C4" s="124"/>
      <c r="D4" s="124"/>
      <c r="E4" s="124"/>
      <c r="F4" s="124"/>
      <c r="H4" s="109"/>
    </row>
    <row r="5">
      <c r="A5" s="110" t="str">
        <v>STT 
 (No)</v>
      </c>
      <c r="B5" s="110" t="str">
        <v>Chi tiết đơn hàng 
 (Items)</v>
      </c>
      <c r="C5" s="111" t="str">
        <v>Kích thước (Dimension) 
 (mm)</v>
      </c>
      <c r="D5" s="111"/>
      <c r="E5" s="111"/>
      <c r="F5" s="112" t="str">
        <v>Chủng loại, chất liệu sản xuất 
 (Details)</v>
      </c>
      <c r="G5" s="110" t="str">
        <v>ĐVT
 (Unit)</v>
      </c>
      <c r="H5" s="113" t="str" xml:space="preserve">
        <v> Số lượng
  (Qty) </v>
      </c>
      <c r="I5" s="110" t="str" xml:space="preserve">
        <v> Đơn giá 
 (Unit price) </v>
      </c>
      <c r="J5" s="110" t="str" xml:space="preserve">
        <v> Thành tiền 
 (Amount) </v>
      </c>
      <c r="K5" s="110" t="str">
        <v>Ghi chú 
 (Notes)</v>
      </c>
    </row>
    <row r="6">
      <c r="A6" s="110"/>
      <c r="B6" s="110"/>
      <c r="C6" s="114" t="str">
        <v>Dài (L)</v>
      </c>
      <c r="D6" s="115" t="str">
        <v>Rộng (W)</v>
      </c>
      <c r="E6" s="114" t="str">
        <v>Cao (H)</v>
      </c>
      <c r="F6" s="112"/>
      <c r="G6" s="110"/>
      <c r="H6" s="113"/>
      <c r="I6" s="110"/>
      <c r="J6" s="110"/>
      <c r="K6" s="110"/>
    </row>
    <row r="7">
      <c r="A7" s="116">
        <v>-1</v>
      </c>
      <c r="B7" s="117">
        <v>-2</v>
      </c>
      <c r="C7" s="117">
        <v>-3</v>
      </c>
      <c r="D7" s="117">
        <v>-4</v>
      </c>
      <c r="E7" s="117">
        <v>-5</v>
      </c>
      <c r="F7" s="117">
        <v>-6</v>
      </c>
      <c r="G7" s="117">
        <v>-7</v>
      </c>
      <c r="H7" s="118">
        <v>-8</v>
      </c>
      <c r="I7" s="117">
        <v>-9</v>
      </c>
      <c r="J7" s="117">
        <v>-10</v>
      </c>
      <c r="K7" s="117">
        <v>-11</v>
      </c>
    </row>
    <row customHeight="true" ht="24" r="8">
      <c r="A8" s="122"/>
      <c r="B8" s="119" t="str">
        <v>TỔNG TIỀN</v>
      </c>
      <c r="C8" s="119"/>
      <c r="D8" s="119"/>
      <c r="E8" s="119"/>
      <c r="F8" s="119"/>
      <c r="G8" s="119"/>
      <c r="H8" s="120"/>
      <c r="I8" s="123"/>
      <c r="J8" s="121">
        <f>J9+J15+J21</f>
      </c>
      <c r="K8" s="119"/>
    </row>
    <row customHeight="true" ht="25" r="9">
      <c r="A9" s="122"/>
      <c r="B9" s="119" t="str">
        <v>TẦNG 2</v>
      </c>
      <c r="C9" s="119"/>
      <c r="D9" s="119"/>
      <c r="E9" s="119"/>
      <c r="F9" s="139"/>
      <c r="G9" s="119"/>
      <c r="H9" s="120"/>
      <c r="I9" s="123"/>
      <c r="J9" s="123">
        <f>SUM(J10:J14)</f>
      </c>
      <c r="K9" s="126"/>
    </row>
    <row r="10">
      <c r="A10" s="126">
        <v>1</v>
      </c>
      <c r="B10" s="130" t="str">
        <v>Rèm vải - phòng khách - ban công phía trước</v>
      </c>
      <c r="C10" s="127">
        <v>2040</v>
      </c>
      <c r="D10" s="127"/>
      <c r="E10" s="128">
        <v>3000</v>
      </c>
      <c r="F10" s="68" t="str">
        <v>- Rèm vải SHANGRILA loại mành dọc cao cấp nhập khẩu từ Hàn Quốc, được làm từ vải Polyester 100% gồm 3 lớp kết hợp giữa lớp vải voan và dải lá ngang, cho phép điều chỉnh ánh sáng linh hoạt từ xuyên sáng đến cản sáng</v>
      </c>
      <c r="G10" s="129" t="str">
        <v>m2</v>
      </c>
      <c r="H10" s="131">
        <f>+C10*E10/1000000</f>
      </c>
      <c r="I10" s="125">
        <v>790000</v>
      </c>
      <c r="J10" s="125">
        <f>I10*H10</f>
      </c>
      <c r="K10" s="126"/>
    </row>
    <row r="11">
      <c r="A11" s="126">
        <v>2</v>
      </c>
      <c r="B11" s="130" t="str">
        <v>Rèm vải - phòng khách - Cửa sổ cong</v>
      </c>
      <c r="C11" s="127">
        <v>3000</v>
      </c>
      <c r="D11" s="127"/>
      <c r="E11" s="128">
        <v>3000</v>
      </c>
      <c r="F11" s="66" t="str">
        <v>- Rèm vải SHANGRILA loại mành dọc cao cấp nhập khẩu từ Hàn Quốc, được làm từ vải Polyester 100% gồm 3 lớp kết hợp giữa lớp vải voan và dải lá ngang, cho phép điều chỉnh ánh sáng linh hoạt từ xuyên sáng đến cản sáng</v>
      </c>
      <c r="G11" s="129" t="str">
        <v>m2</v>
      </c>
      <c r="H11" s="131">
        <f>+C11*E11/1000000</f>
      </c>
      <c r="I11" s="125">
        <v>790000</v>
      </c>
      <c r="J11" s="125">
        <f>I11*H11</f>
      </c>
      <c r="K11" s="126"/>
    </row>
    <row r="12">
      <c r="A12" s="126">
        <v>3</v>
      </c>
      <c r="B12" s="130" t="str">
        <v>Rèm vài - phòng khách +bếp + ăn - Ban công bên phải</v>
      </c>
      <c r="C12" s="127">
        <f>+C10</f>
      </c>
      <c r="D12" s="127"/>
      <c r="E12" s="128">
        <f>+E10</f>
      </c>
      <c r="F12" s="66" t="str">
        <v>- Rèm vải SHANGRILA loại mành dọc cao cấp nhập khẩu từ Hàn Quốc, được làm từ vải Polyester 100% gồm 3 lớp kết hợp giữa lớp vải voan và dải lá ngang, cho phép điều chỉnh ánh sáng linh hoạt từ xuyên sáng đến cản sáng</v>
      </c>
      <c r="G12" s="129" t="str">
        <v>m2</v>
      </c>
      <c r="H12" s="131">
        <f>+C12*E12/1000000</f>
      </c>
      <c r="I12" s="125">
        <v>790000</v>
      </c>
      <c r="J12" s="125">
        <f>I12*H12</f>
      </c>
      <c r="K12" s="126"/>
    </row>
    <row r="13">
      <c r="A13" s="126">
        <v>4</v>
      </c>
      <c r="B13" s="130" t="str">
        <v>Rèm vải - Phòng ngủ 01 -Ban công bên phải</v>
      </c>
      <c r="C13" s="127">
        <f>+C11</f>
      </c>
      <c r="D13" s="127"/>
      <c r="E13" s="128">
        <f>+E11</f>
      </c>
      <c r="F13" s="66" t="str">
        <v>- Rèm vải cản sáng &gt;80%. Chất liệu vải thô dệt sợi 3 lớp, nhập khẩu cao cấp. (Bao gồm 1 lớp vải voan và 1lớp vải dày chống nắng và cách nhiệt)
 Phụ kiện chống ồn cao cấp đồng bộ</v>
      </c>
      <c r="G13" s="129" t="str">
        <v>m2</v>
      </c>
      <c r="H13" s="131">
        <f>+C13*E13/1000000</f>
      </c>
      <c r="I13" s="125">
        <v>1200000</v>
      </c>
      <c r="J13" s="125">
        <f>I13*H13</f>
      </c>
      <c r="K13" s="126"/>
    </row>
    <row customHeight="true" ht="37" r="14">
      <c r="A14" s="126">
        <v>5</v>
      </c>
      <c r="B14" s="132" t="str">
        <v>Rèm cầu vồng - cửa sổ</v>
      </c>
      <c r="C14" s="129">
        <v>1100</v>
      </c>
      <c r="D14" s="129"/>
      <c r="E14" s="133">
        <v>1800</v>
      </c>
      <c r="F14" s="66" t="str">
        <v>- Rèm cầu vồng</v>
      </c>
      <c r="G14" s="129" t="str">
        <v>m2</v>
      </c>
      <c r="H14" s="131">
        <f>+C14*E14/1000000</f>
      </c>
      <c r="I14" s="125">
        <v>560000</v>
      </c>
      <c r="J14" s="125">
        <f>I14*H14</f>
      </c>
      <c r="K14" s="126"/>
    </row>
    <row customHeight="true" ht="24" r="15">
      <c r="A15" s="136"/>
      <c r="B15" s="134" t="str">
        <v>TẦNG 3</v>
      </c>
      <c r="C15" s="134"/>
      <c r="D15" s="134"/>
      <c r="E15" s="134"/>
      <c r="F15" s="138"/>
      <c r="G15" s="134"/>
      <c r="H15" s="137"/>
      <c r="I15" s="135"/>
      <c r="J15" s="135">
        <f>SUM(J16:J20)</f>
      </c>
      <c r="K15" s="126"/>
    </row>
    <row customHeight="true" ht="86" r="16">
      <c r="A16" s="126">
        <v>1</v>
      </c>
      <c r="B16" s="130" t="str">
        <v>Rèm vải - phòng master - ban công phía trước</v>
      </c>
      <c r="C16" s="127">
        <v>2040</v>
      </c>
      <c r="D16" s="127"/>
      <c r="E16" s="128">
        <v>3000</v>
      </c>
      <c r="F16" s="68" t="str">
        <v>- Rèm vải cản sáng &gt;80%. Chất liệu vải thô dệt sợi 3 lớp, nhập khẩu cao cấp. (Bao gồm 1 lớp vải voan và 1lớp vải dày chống nắng và cách nhiệt)
 Phụ kiện chống ồn cao cấp đồng bộ</v>
      </c>
      <c r="G16" s="129" t="str">
        <v>m2</v>
      </c>
      <c r="H16" s="131">
        <f>+C16*E16/1000000</f>
      </c>
      <c r="I16" s="125">
        <v>1100000</v>
      </c>
      <c r="J16" s="125">
        <f>I16*H16</f>
      </c>
      <c r="K16" s="126"/>
    </row>
    <row customHeight="true" ht="86" r="17">
      <c r="A17" s="126">
        <v>2</v>
      </c>
      <c r="B17" s="130" t="str">
        <v>Rèm vải - phòng master - Cửa sổ cong</v>
      </c>
      <c r="C17" s="127">
        <v>3000</v>
      </c>
      <c r="D17" s="127"/>
      <c r="E17" s="128">
        <v>3000</v>
      </c>
      <c r="F17" s="66" t="s">
        <v>3</v>
      </c>
      <c r="G17" s="129" t="str">
        <v>m2</v>
      </c>
      <c r="H17" s="131">
        <f>+C17*E17/1000000</f>
      </c>
      <c r="I17" s="125">
        <v>1100000</v>
      </c>
      <c r="J17" s="125">
        <f>I17*H17</f>
      </c>
      <c r="K17" s="126"/>
    </row>
    <row customHeight="true" ht="86" r="18">
      <c r="A18" s="126">
        <v>3</v>
      </c>
      <c r="B18" s="130" t="str">
        <v>Rèm vài - phòng master ban công bên phải</v>
      </c>
      <c r="C18" s="127">
        <f>+C16</f>
      </c>
      <c r="D18" s="127"/>
      <c r="E18" s="128">
        <f>+E16</f>
      </c>
      <c r="F18" s="66" t="s">
        <v>3</v>
      </c>
      <c r="G18" s="129" t="str">
        <v>m2</v>
      </c>
      <c r="H18" s="131">
        <f>+C18*E18/1000000</f>
      </c>
      <c r="I18" s="125">
        <v>1100000</v>
      </c>
      <c r="J18" s="125">
        <f>I18*H18</f>
      </c>
      <c r="K18" s="126"/>
    </row>
    <row customHeight="true" ht="86" r="19">
      <c r="A19" s="126">
        <v>4</v>
      </c>
      <c r="B19" s="130" t="str">
        <v>Rèm vải - Phòng ngủ 01 -Ban công bên phải</v>
      </c>
      <c r="C19" s="127">
        <f>+C17</f>
      </c>
      <c r="D19" s="127"/>
      <c r="E19" s="128">
        <f>+E17</f>
      </c>
      <c r="F19" s="66" t="str">
        <v>- Rèm vải SHANGRILA loại mành dọc cao cấp nhập khẩu từ Hàn Quốc, được làm từ vải Polyester 100% gồm 3 lớp kết hợp giữa lớp vải voan và dải lá ngang, cho phép điều chỉnh ánh sáng linh hoạt từ xuyên sáng đến cản sáng</v>
      </c>
      <c r="G19" s="129" t="str">
        <v>m2</v>
      </c>
      <c r="H19" s="131">
        <f>+C19*E19/1000000</f>
      </c>
      <c r="I19" s="125">
        <v>1100000</v>
      </c>
      <c r="J19" s="125">
        <f>I19*H19</f>
      </c>
      <c r="K19" s="126"/>
      <c r="L19" s="1" t="str">
        <v>Không có khe rèm</v>
      </c>
    </row>
    <row customHeight="true" ht="48" r="20">
      <c r="A20" s="154">
        <v>5</v>
      </c>
      <c r="B20" s="151" t="str">
        <v>Rèm cầu vồng - cửa sổ</v>
      </c>
      <c r="C20" s="152">
        <v>1100</v>
      </c>
      <c r="D20" s="152"/>
      <c r="E20" s="153">
        <v>1800</v>
      </c>
      <c r="F20" s="148" t="str">
        <v>- Rèm cầu vồng</v>
      </c>
      <c r="G20" s="152" t="str">
        <v>m2</v>
      </c>
      <c r="H20" s="149">
        <f>+C20*E20/1000000</f>
      </c>
      <c r="I20" s="150">
        <v>1100000</v>
      </c>
      <c r="J20" s="150">
        <f>I20*H20</f>
      </c>
      <c r="K20" s="154"/>
    </row>
    <row customHeight="true" ht="27" r="21">
      <c r="A21" s="142"/>
      <c r="B21" s="142" t="str">
        <v>TẦNG 4</v>
      </c>
      <c r="C21" s="142"/>
      <c r="D21" s="142"/>
      <c r="E21" s="142"/>
      <c r="F21" s="142"/>
      <c r="G21" s="142"/>
      <c r="H21" s="140"/>
      <c r="I21" s="141"/>
      <c r="J21" s="141">
        <f>SUM(J22:J23)</f>
      </c>
      <c r="K21" s="143"/>
    </row>
    <row r="22">
      <c r="A22" s="143">
        <v>1</v>
      </c>
      <c r="B22" s="83" t="str">
        <v>Rèm vải - phòng thờ</v>
      </c>
      <c r="C22" s="83">
        <v>1500</v>
      </c>
      <c r="D22" s="83"/>
      <c r="E22" s="83">
        <v>3000</v>
      </c>
      <c r="F22" s="66" t="s">
        <v>3</v>
      </c>
      <c r="G22" s="66" t="str">
        <v>m2</v>
      </c>
      <c r="H22" s="145">
        <f>+3.05*3.15</f>
      </c>
      <c r="I22" s="144">
        <v>1200000</v>
      </c>
      <c r="J22" s="144">
        <f>I22*H22</f>
      </c>
      <c r="K22" s="143"/>
      <c r="L22" s="1" t="str">
        <v>Cong</v>
      </c>
    </row>
    <row r="23">
      <c r="A23" s="146">
        <v>2</v>
      </c>
      <c r="B23" s="147" t="str">
        <v>Khu Yoga</v>
      </c>
      <c r="C23" s="66">
        <v>1500</v>
      </c>
      <c r="D23" s="66"/>
      <c r="E23" s="66">
        <v>3000</v>
      </c>
      <c r="F23" s="66" t="s">
        <v>3</v>
      </c>
      <c r="G23" s="147" t="str">
        <v>m2</v>
      </c>
      <c r="H23" s="145">
        <f>+3.05*3.15</f>
      </c>
      <c r="I23" s="144">
        <v>1200000</v>
      </c>
      <c r="J23" s="144">
        <f>I23*H23</f>
      </c>
      <c r="K23" s="143"/>
    </row>
    <row r="24">
      <c r="H24" s="109"/>
    </row>
    <row r="25">
      <c r="H25" s="109"/>
    </row>
    <row r="26">
      <c r="H26" s="109"/>
    </row>
    <row r="27">
      <c r="H27" s="109"/>
    </row>
    <row r="28">
      <c r="H28" s="109"/>
    </row>
    <row r="29">
      <c r="H29" s="109"/>
    </row>
    <row r="30">
      <c r="H30" s="109"/>
    </row>
    <row r="31">
      <c r="H31" s="109"/>
    </row>
    <row r="32">
      <c r="H32" s="109"/>
    </row>
    <row r="33">
      <c r="H33" s="109"/>
    </row>
    <row r="34">
      <c r="H34" s="109"/>
    </row>
    <row r="35">
      <c r="H35" s="109"/>
    </row>
    <row r="36">
      <c r="H36" s="109"/>
    </row>
    <row r="37">
      <c r="H37" s="109"/>
    </row>
    <row r="38">
      <c r="H38" s="109"/>
    </row>
    <row r="39">
      <c r="H39" s="109"/>
    </row>
    <row r="40">
      <c r="H40" s="109"/>
    </row>
    <row r="41">
      <c r="H41" s="109"/>
    </row>
    <row r="42">
      <c r="H42" s="109"/>
    </row>
    <row r="43">
      <c r="H43" s="109"/>
    </row>
    <row r="44">
      <c r="H44" s="109"/>
    </row>
    <row r="45">
      <c r="H45" s="109"/>
    </row>
    <row r="46">
      <c r="H46" s="109"/>
    </row>
    <row r="47">
      <c r="H47" s="109"/>
    </row>
    <row r="48">
      <c r="H48" s="109"/>
    </row>
    <row r="49">
      <c r="H49" s="109"/>
    </row>
    <row r="50">
      <c r="H50" s="109"/>
    </row>
    <row r="51">
      <c r="H51" s="109"/>
    </row>
    <row r="52">
      <c r="H52" s="109"/>
    </row>
    <row r="53">
      <c r="H53" s="109"/>
    </row>
    <row r="54">
      <c r="H54" s="109"/>
    </row>
    <row r="55">
      <c r="H55" s="109"/>
    </row>
    <row r="56">
      <c r="H56" s="109"/>
    </row>
    <row r="57">
      <c r="H57" s="109"/>
    </row>
    <row r="58">
      <c r="H58" s="109"/>
    </row>
    <row r="59">
      <c r="H59" s="109"/>
    </row>
    <row r="60">
      <c r="H60" s="109"/>
    </row>
    <row r="61">
      <c r="H61" s="109"/>
    </row>
    <row r="62">
      <c r="H62" s="109"/>
    </row>
    <row r="63">
      <c r="H63" s="109"/>
    </row>
    <row r="64">
      <c r="H64" s="109"/>
    </row>
    <row r="65">
      <c r="H65" s="109"/>
    </row>
    <row r="66">
      <c r="H66" s="109"/>
    </row>
    <row r="67">
      <c r="H67" s="109"/>
    </row>
    <row r="68">
      <c r="H68" s="109"/>
    </row>
    <row r="69">
      <c r="H69" s="109"/>
    </row>
    <row r="70">
      <c r="H70" s="109"/>
    </row>
    <row r="71">
      <c r="H71" s="109"/>
    </row>
    <row r="72">
      <c r="H72" s="109"/>
    </row>
    <row r="73">
      <c r="H73" s="109"/>
    </row>
    <row r="74">
      <c r="H74" s="109"/>
    </row>
    <row r="75">
      <c r="H75" s="109"/>
    </row>
    <row r="76">
      <c r="H76" s="109"/>
    </row>
    <row r="77">
      <c r="H77" s="109"/>
    </row>
    <row r="78">
      <c r="H78" s="109"/>
    </row>
    <row r="79">
      <c r="H79" s="109"/>
    </row>
    <row r="80">
      <c r="H80" s="109"/>
    </row>
    <row r="81">
      <c r="H81" s="109"/>
    </row>
    <row r="82">
      <c r="H82" s="109"/>
    </row>
    <row r="83">
      <c r="H83" s="109"/>
    </row>
    <row r="84">
      <c r="H84" s="109"/>
    </row>
    <row r="85">
      <c r="H85" s="109"/>
    </row>
    <row r="86">
      <c r="H86" s="109"/>
    </row>
    <row r="87">
      <c r="H87" s="109"/>
    </row>
    <row r="88">
      <c r="H88" s="109"/>
    </row>
    <row r="89">
      <c r="H89" s="109"/>
    </row>
    <row r="90">
      <c r="H90" s="109"/>
    </row>
    <row r="91">
      <c r="H91" s="109"/>
    </row>
    <row r="92">
      <c r="H92" s="109"/>
    </row>
    <row r="93">
      <c r="H93" s="109"/>
    </row>
    <row r="94">
      <c r="H94" s="109"/>
    </row>
    <row r="95">
      <c r="H95" s="109"/>
    </row>
    <row r="96">
      <c r="H96" s="109"/>
    </row>
    <row r="97">
      <c r="H97" s="109"/>
    </row>
    <row r="98">
      <c r="H98" s="109"/>
    </row>
    <row r="99">
      <c r="H99" s="109"/>
    </row>
    <row r="100">
      <c r="H100" s="109"/>
    </row>
    <row r="101">
      <c r="H101" s="109"/>
    </row>
    <row r="102">
      <c r="H102" s="109"/>
    </row>
    <row r="103">
      <c r="H103" s="109"/>
    </row>
    <row r="104">
      <c r="H104" s="109"/>
    </row>
    <row r="105">
      <c r="H105" s="109"/>
    </row>
    <row r="106">
      <c r="H106" s="109"/>
    </row>
    <row r="107">
      <c r="H107" s="109"/>
    </row>
    <row r="108">
      <c r="H108" s="109"/>
    </row>
    <row r="109">
      <c r="H109" s="109"/>
    </row>
    <row r="110">
      <c r="H110" s="109"/>
    </row>
    <row r="111">
      <c r="H111" s="109"/>
    </row>
    <row r="112">
      <c r="H112" s="109"/>
    </row>
    <row r="113">
      <c r="H113" s="109"/>
    </row>
    <row r="114">
      <c r="H114" s="109"/>
    </row>
    <row r="115">
      <c r="H115" s="109"/>
    </row>
    <row r="116">
      <c r="H116" s="109"/>
    </row>
    <row r="117">
      <c r="H117" s="109"/>
    </row>
    <row r="118">
      <c r="H118" s="109"/>
    </row>
    <row r="119">
      <c r="H119" s="109"/>
    </row>
    <row r="120">
      <c r="H120" s="109"/>
    </row>
    <row r="121">
      <c r="H121" s="109"/>
    </row>
    <row r="122">
      <c r="H122" s="109"/>
    </row>
    <row r="123">
      <c r="H123" s="109"/>
    </row>
    <row r="124">
      <c r="H124" s="109"/>
    </row>
    <row r="125">
      <c r="H125" s="109"/>
    </row>
    <row r="126">
      <c r="H126" s="109"/>
    </row>
    <row r="127">
      <c r="H127" s="109"/>
    </row>
    <row r="128">
      <c r="H128" s="109"/>
    </row>
    <row r="129">
      <c r="H129" s="109"/>
    </row>
    <row r="130">
      <c r="H130" s="109"/>
    </row>
    <row r="131">
      <c r="H131" s="109"/>
    </row>
    <row r="132">
      <c r="H132" s="109"/>
    </row>
    <row r="133">
      <c r="H133" s="109"/>
    </row>
    <row r="134">
      <c r="H134" s="109"/>
    </row>
    <row r="135">
      <c r="H135" s="109"/>
    </row>
    <row r="136">
      <c r="H136" s="109"/>
    </row>
    <row r="137">
      <c r="H137" s="109"/>
    </row>
    <row r="138">
      <c r="H138" s="109"/>
    </row>
    <row r="139">
      <c r="H139" s="109"/>
    </row>
    <row r="140">
      <c r="H140" s="109"/>
    </row>
    <row r="141">
      <c r="H141" s="109"/>
    </row>
    <row r="142">
      <c r="H142" s="109"/>
    </row>
    <row r="143">
      <c r="H143" s="109"/>
    </row>
    <row r="144">
      <c r="H144" s="109"/>
    </row>
    <row r="145">
      <c r="H145" s="109"/>
    </row>
    <row r="146">
      <c r="H146" s="109"/>
    </row>
    <row r="147">
      <c r="H147" s="109"/>
    </row>
    <row r="148">
      <c r="H148" s="109"/>
    </row>
    <row r="149">
      <c r="H149" s="109"/>
    </row>
    <row r="150">
      <c r="H150" s="109"/>
    </row>
    <row r="151">
      <c r="H151" s="109"/>
    </row>
    <row r="152">
      <c r="H152" s="109"/>
    </row>
    <row r="153">
      <c r="H153" s="109"/>
    </row>
    <row r="154">
      <c r="H154" s="109"/>
    </row>
    <row r="155">
      <c r="H155" s="109"/>
    </row>
    <row r="156">
      <c r="H156" s="109"/>
    </row>
    <row r="157">
      <c r="H157" s="109"/>
    </row>
    <row r="158">
      <c r="H158" s="109"/>
    </row>
    <row r="159">
      <c r="H159" s="109"/>
    </row>
    <row r="160">
      <c r="H160" s="109"/>
    </row>
    <row r="161">
      <c r="H161" s="109"/>
    </row>
    <row r="162">
      <c r="H162" s="109"/>
    </row>
    <row r="163">
      <c r="H163" s="109"/>
    </row>
    <row r="164">
      <c r="H164" s="109"/>
    </row>
    <row r="165">
      <c r="H165" s="109"/>
    </row>
    <row r="166">
      <c r="H166" s="109"/>
    </row>
    <row r="167">
      <c r="H167" s="109"/>
    </row>
    <row r="168">
      <c r="H168" s="109"/>
    </row>
    <row r="169">
      <c r="H169" s="109"/>
    </row>
    <row r="170">
      <c r="H170" s="109"/>
    </row>
    <row r="171">
      <c r="H171" s="109"/>
    </row>
    <row r="172">
      <c r="H172" s="109"/>
    </row>
    <row r="173">
      <c r="H173" s="109"/>
    </row>
    <row r="174">
      <c r="H174" s="109"/>
    </row>
    <row r="175">
      <c r="H175" s="109"/>
    </row>
    <row r="176">
      <c r="H176" s="109"/>
    </row>
    <row r="177">
      <c r="H177" s="109"/>
    </row>
    <row r="178">
      <c r="H178" s="109"/>
    </row>
    <row r="179">
      <c r="H179" s="109"/>
    </row>
    <row r="180">
      <c r="H180" s="109"/>
    </row>
    <row r="181">
      <c r="H181" s="109"/>
    </row>
    <row r="182">
      <c r="H182" s="109"/>
    </row>
    <row r="183">
      <c r="H183" s="109"/>
    </row>
    <row r="184">
      <c r="H184" s="109"/>
    </row>
    <row r="185">
      <c r="H185" s="109"/>
    </row>
    <row r="186">
      <c r="H186" s="109"/>
    </row>
    <row r="187">
      <c r="H187" s="109"/>
    </row>
    <row r="188">
      <c r="H188" s="109"/>
    </row>
    <row r="189">
      <c r="H189" s="109"/>
    </row>
    <row r="190">
      <c r="H190" s="109"/>
    </row>
    <row r="191">
      <c r="H191" s="109"/>
    </row>
    <row r="192">
      <c r="H192" s="109"/>
    </row>
  </sheetData>
  <mergeCells>
    <mergeCell ref="B8:E8"/>
    <mergeCell ref="A1:K1"/>
    <mergeCell ref="A4:F4"/>
    <mergeCell ref="A3:F3"/>
    <mergeCell ref="A2:F2"/>
    <mergeCell ref="K5:K6"/>
    <mergeCell ref="J5:J6"/>
    <mergeCell ref="I5:I6"/>
    <mergeCell ref="H5:H6"/>
    <mergeCell ref="G5:G6"/>
    <mergeCell ref="F5:F6"/>
    <mergeCell ref="C5:E5"/>
    <mergeCell ref="B5:B6"/>
    <mergeCell ref="A5:A6"/>
  </mergeCells>
  <drawing r:id="rId1"/>
</worksheet>
</file>

<file path=xl/worksheets/sheet5.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7"/>
    <col collapsed="false" customWidth="true" hidden="false" max="2" min="2" style="0" width="35"/>
    <col collapsed="false" customWidth="true" hidden="false" max="3" min="3" style="0" width="35"/>
    <col collapsed="false" customWidth="true" hidden="false" max="4" min="4" style="0" width="11"/>
    <col collapsed="false" customWidth="true" hidden="false" max="5" min="5" style="0" width="11"/>
    <col collapsed="false" customWidth="true" hidden="false" max="6" min="6" style="0" width="11"/>
    <col collapsed="false" customWidth="true" hidden="false" max="7" min="7" style="0" width="15"/>
    <col collapsed="false" customWidth="true" hidden="false" max="8" min="8" style="0" width="32"/>
    <col collapsed="false" customWidth="true" hidden="false" max="9" min="9" style="0" width="15"/>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s>
  <sheetData>
    <row customHeight="true" ht="37" r="1">
      <c r="A1" s="95"/>
      <c r="B1" s="95"/>
      <c r="C1" s="95"/>
      <c r="D1" s="95"/>
      <c r="E1" s="95"/>
      <c r="F1" s="95"/>
      <c r="G1" s="95"/>
      <c r="H1" s="95"/>
      <c r="I1" s="95"/>
      <c r="J1" s="95"/>
      <c r="K1" s="95"/>
      <c r="L1" s="95"/>
      <c r="M1" s="95"/>
      <c r="N1" s="95"/>
      <c r="O1" s="95"/>
      <c r="P1" s="95"/>
      <c r="Q1" s="95"/>
      <c r="R1" s="95"/>
      <c r="S1" s="95"/>
      <c r="T1" s="95"/>
    </row>
    <row customHeight="true" ht="8" r="2">
      <c r="A2" s="124"/>
      <c r="B2" s="124"/>
      <c r="C2" s="124"/>
      <c r="D2" s="124"/>
      <c r="E2" s="124"/>
      <c r="F2" s="124"/>
      <c r="G2" s="155"/>
      <c r="H2" s="156"/>
      <c r="I2" s="95"/>
      <c r="J2" s="95"/>
      <c r="K2" s="95"/>
      <c r="L2" s="95"/>
      <c r="M2" s="95"/>
      <c r="N2" s="95"/>
      <c r="O2" s="95"/>
      <c r="P2" s="95"/>
      <c r="Q2" s="95"/>
      <c r="R2" s="95"/>
      <c r="S2" s="95"/>
      <c r="T2" s="95"/>
    </row>
    <row r="3">
      <c r="A3" s="124" t="str">
        <v>Tên khách hàng: Chú Lương</v>
      </c>
      <c r="B3" s="124"/>
      <c r="C3" s="124"/>
      <c r="D3" s="124"/>
      <c r="E3" s="124"/>
      <c r="F3" s="124"/>
      <c r="G3" s="155"/>
      <c r="H3" s="156"/>
      <c r="I3" s="95"/>
      <c r="J3" s="95"/>
      <c r="K3" s="95"/>
      <c r="L3" s="95"/>
      <c r="M3" s="95"/>
      <c r="N3" s="95"/>
      <c r="O3" s="95"/>
      <c r="P3" s="95"/>
      <c r="Q3" s="95"/>
      <c r="R3" s="95"/>
      <c r="S3" s="95"/>
      <c r="T3" s="95"/>
    </row>
    <row customHeight="true" ht="19" r="4">
      <c r="A4" s="124" t="str">
        <v>Tên công trình: LKS</v>
      </c>
      <c r="B4" s="124"/>
      <c r="C4" s="124"/>
      <c r="D4" s="124"/>
      <c r="E4" s="124"/>
      <c r="F4" s="124"/>
      <c r="G4" s="155"/>
      <c r="H4" s="156"/>
      <c r="I4" s="95"/>
      <c r="J4" s="95"/>
      <c r="K4" s="95"/>
      <c r="L4" s="95"/>
      <c r="M4" s="95"/>
      <c r="N4" s="95"/>
      <c r="O4" s="95"/>
      <c r="P4" s="95"/>
      <c r="Q4" s="95"/>
      <c r="R4" s="95"/>
      <c r="S4" s="95"/>
      <c r="T4" s="95"/>
    </row>
    <row customHeight="true" ht="22" r="5">
      <c r="A5" s="124" t="str">
        <v>Hạng mục: Điện nước</v>
      </c>
      <c r="B5" s="124"/>
      <c r="C5" s="124"/>
      <c r="D5" s="124"/>
      <c r="E5" s="124"/>
      <c r="F5" s="124"/>
      <c r="G5" s="155"/>
      <c r="H5" s="156"/>
      <c r="I5" s="95"/>
      <c r="J5" s="95"/>
      <c r="K5" s="95"/>
      <c r="L5" s="95"/>
      <c r="M5" s="95"/>
      <c r="N5" s="95"/>
      <c r="O5" s="95"/>
      <c r="P5" s="95"/>
      <c r="Q5" s="95"/>
      <c r="R5" s="95"/>
      <c r="S5" s="95"/>
      <c r="T5" s="95"/>
    </row>
    <row r="6">
      <c r="A6" s="157" t="str">
        <v>STT 
 (No)</v>
      </c>
      <c r="B6" s="157" t="str" xml:space="preserve">
        <v> Trên công tác </v>
      </c>
      <c r="C6" s="157" t="str">
        <v>Chủng loại vật tư và biện pháp thi công</v>
      </c>
      <c r="D6" s="157" t="str">
        <v>ĐVT 
 (Unit)</v>
      </c>
      <c r="E6" s="157" t="str">
        <v>Khối lượng</v>
      </c>
      <c r="F6" s="158" t="str" xml:space="preserve">
        <v> Đơn giá 
 (Unit price) </v>
      </c>
      <c r="G6" s="158" t="str" xml:space="preserve">
        <v> Thành tiền 
 (Amount) </v>
      </c>
      <c r="H6" s="157" t="str">
        <v>Ghi chú 
 (Notes)</v>
      </c>
      <c r="I6" s="95"/>
      <c r="J6" s="95"/>
      <c r="K6" s="95"/>
      <c r="L6" s="95"/>
      <c r="M6" s="95"/>
      <c r="N6" s="95"/>
      <c r="O6" s="95"/>
      <c r="P6" s="95"/>
      <c r="Q6" s="95"/>
      <c r="R6" s="95"/>
      <c r="S6" s="95"/>
      <c r="T6" s="95"/>
    </row>
    <row r="7">
      <c r="A7" s="169"/>
      <c r="B7" s="168" t="str" xml:space="preserve">
        <v> VẬT TƯ </v>
      </c>
      <c r="C7" s="166"/>
      <c r="D7" s="165"/>
      <c r="E7" s="170"/>
      <c r="F7" s="167"/>
      <c r="G7" s="167"/>
      <c r="H7" s="165"/>
      <c r="I7" s="95"/>
      <c r="J7" s="95"/>
      <c r="K7" s="95"/>
      <c r="L7" s="95"/>
      <c r="M7" s="95"/>
      <c r="N7" s="95"/>
      <c r="O7" s="95"/>
      <c r="P7" s="95"/>
      <c r="Q7" s="95"/>
      <c r="R7" s="95"/>
      <c r="S7" s="95"/>
      <c r="T7" s="95"/>
    </row>
    <row r="8">
      <c r="A8" s="11">
        <v>1</v>
      </c>
      <c r="B8" s="28" t="str">
        <v>Vật tư thô điện - nước âm trần, tường</v>
      </c>
      <c r="C8" s="28" t="str">
        <v>-Ống luồn dây, đế âm, tủ điện, phụ kiện ống dây điện ba cho thang máy. Dây điện Trần Phú -Ống thoát Tiền phong C2 (hoặc Bình Minh), - Ông cấp loại PPR Tiền phong (hoặc Bình Minh)</v>
      </c>
      <c r="D8" s="26" t="str">
        <v>m2</v>
      </c>
      <c r="E8" s="11">
        <v>306.8</v>
      </c>
      <c r="F8" s="37">
        <v>360000</v>
      </c>
      <c r="G8" s="37">
        <f>F8*E8</f>
      </c>
      <c r="H8" s="26"/>
      <c r="I8" s="95"/>
      <c r="J8" s="95">
        <v>74</v>
      </c>
      <c r="K8" s="95">
        <v>78.7</v>
      </c>
      <c r="L8" s="95">
        <v>78.7</v>
      </c>
      <c r="M8" s="95">
        <v>75.4</v>
      </c>
      <c r="N8" s="95">
        <f>+J8+K8+L8+M8</f>
      </c>
      <c r="O8" s="95"/>
      <c r="P8" s="95"/>
      <c r="Q8" s="95"/>
      <c r="R8" s="95"/>
      <c r="S8" s="95"/>
      <c r="T8" s="95"/>
    </row>
    <row customHeight="true" ht="85" r="9">
      <c r="A9" s="11">
        <v>2</v>
      </c>
      <c r="B9" s="28" t="str">
        <v>Nhân công lắp đặt điện nước</v>
      </c>
      <c r="C9" s="28" t="str">
        <v>- Thi công điện (thi công ống gen tới bóng)
- Thi công nước
- Lắp đặt tất cả các thiết bị điện nước</v>
      </c>
      <c r="D9" s="26" t="str">
        <v>m2</v>
      </c>
      <c r="E9" s="11">
        <v>306.8</v>
      </c>
      <c r="F9" s="37">
        <v>160000</v>
      </c>
      <c r="G9" s="37">
        <f>F9*E9</f>
      </c>
      <c r="H9" s="26"/>
      <c r="I9" s="95"/>
      <c r="J9" s="95"/>
      <c r="K9" s="95"/>
      <c r="L9" s="95"/>
      <c r="M9" s="95"/>
      <c r="N9" s="95"/>
      <c r="O9" s="95"/>
      <c r="P9" s="95"/>
      <c r="Q9" s="95"/>
      <c r="R9" s="95"/>
      <c r="S9" s="95"/>
      <c r="T9" s="95"/>
    </row>
    <row r="10">
      <c r="A10" s="161"/>
      <c r="B10" s="159" t="str" xml:space="preserve">
        <v> TỔNG GIÁ TRỊ (chưa VAT) </v>
      </c>
      <c r="C10" s="162"/>
      <c r="D10" s="161"/>
      <c r="E10" s="161"/>
      <c r="F10" s="160"/>
      <c r="G10" s="163">
        <f>SUM(G8:G9)</f>
      </c>
      <c r="H10" s="162"/>
      <c r="I10" s="95"/>
      <c r="J10" s="95"/>
      <c r="K10" s="95"/>
      <c r="L10" s="95"/>
      <c r="M10" s="95"/>
      <c r="N10" s="95"/>
      <c r="O10" s="95"/>
      <c r="P10" s="95"/>
      <c r="Q10" s="95"/>
      <c r="R10" s="95"/>
      <c r="S10" s="95"/>
      <c r="T10" s="95"/>
    </row>
    <row r="11">
      <c r="A11" s="95"/>
      <c r="B11" s="95"/>
      <c r="C11" s="95"/>
      <c r="D11" s="95"/>
      <c r="E11" s="95"/>
      <c r="F11" s="164"/>
      <c r="G11" s="164"/>
      <c r="H11" s="95"/>
      <c r="I11" s="95"/>
      <c r="J11" s="95"/>
      <c r="K11" s="95"/>
      <c r="L11" s="95"/>
      <c r="M11" s="95"/>
      <c r="N11" s="95"/>
      <c r="O11" s="95"/>
      <c r="P11" s="95"/>
      <c r="Q11" s="95"/>
      <c r="R11" s="95"/>
      <c r="S11" s="95"/>
      <c r="T11" s="95"/>
    </row>
    <row r="12">
      <c r="A12" s="95"/>
      <c r="B12" s="95"/>
      <c r="C12" s="95"/>
      <c r="D12" s="95"/>
      <c r="E12" s="95"/>
      <c r="F12" s="164"/>
      <c r="G12" s="164"/>
      <c r="H12" s="95"/>
      <c r="I12" s="95"/>
      <c r="J12" s="95"/>
      <c r="K12" s="95"/>
      <c r="L12" s="95"/>
      <c r="M12" s="95"/>
      <c r="N12" s="95"/>
      <c r="O12" s="95"/>
      <c r="P12" s="95"/>
      <c r="Q12" s="95"/>
      <c r="R12" s="95"/>
      <c r="S12" s="95"/>
      <c r="T12" s="95"/>
    </row>
    <row r="13">
      <c r="A13" s="95"/>
      <c r="B13" s="95"/>
      <c r="C13" s="95"/>
      <c r="D13" s="95"/>
      <c r="E13" s="95"/>
      <c r="F13" s="164"/>
      <c r="G13" s="164"/>
      <c r="H13" s="95"/>
      <c r="I13" s="95"/>
      <c r="J13" s="95"/>
      <c r="K13" s="95"/>
      <c r="L13" s="95"/>
      <c r="M13" s="95"/>
      <c r="N13" s="95"/>
      <c r="O13" s="95"/>
      <c r="P13" s="95"/>
      <c r="Q13" s="95"/>
      <c r="R13" s="95"/>
      <c r="S13" s="95"/>
      <c r="T13" s="95"/>
    </row>
    <row r="14">
      <c r="A14" s="95"/>
      <c r="B14" s="95"/>
      <c r="C14" s="95"/>
      <c r="D14" s="95"/>
      <c r="E14" s="95"/>
      <c r="F14" s="164"/>
      <c r="G14" s="164"/>
      <c r="H14" s="95"/>
      <c r="I14" s="95"/>
      <c r="J14" s="95"/>
      <c r="K14" s="95"/>
      <c r="L14" s="95"/>
      <c r="M14" s="95"/>
      <c r="N14" s="95"/>
      <c r="O14" s="95"/>
      <c r="P14" s="95"/>
      <c r="Q14" s="95"/>
      <c r="R14" s="95"/>
      <c r="S14" s="95"/>
      <c r="T14" s="95"/>
    </row>
    <row r="15">
      <c r="A15" s="95"/>
      <c r="B15" s="95"/>
      <c r="C15" s="95"/>
      <c r="D15" s="95"/>
      <c r="E15" s="95"/>
      <c r="F15" s="164"/>
      <c r="G15" s="164"/>
      <c r="H15" s="95"/>
      <c r="I15" s="95"/>
      <c r="J15" s="95"/>
      <c r="K15" s="95"/>
      <c r="L15" s="95"/>
      <c r="M15" s="95"/>
      <c r="N15" s="95"/>
      <c r="O15" s="95"/>
      <c r="P15" s="95"/>
      <c r="Q15" s="95"/>
      <c r="R15" s="95"/>
      <c r="S15" s="95"/>
      <c r="T15" s="95"/>
    </row>
    <row r="16">
      <c r="A16" s="95"/>
      <c r="B16" s="95"/>
      <c r="C16" s="95"/>
      <c r="D16" s="95"/>
      <c r="E16" s="95"/>
      <c r="F16" s="164"/>
      <c r="G16" s="164"/>
      <c r="H16" s="95"/>
      <c r="I16" s="95"/>
      <c r="J16" s="95"/>
      <c r="K16" s="95"/>
      <c r="L16" s="95"/>
      <c r="M16" s="95"/>
      <c r="N16" s="95"/>
      <c r="O16" s="95"/>
      <c r="P16" s="95"/>
      <c r="Q16" s="95"/>
      <c r="R16" s="95"/>
      <c r="S16" s="95"/>
      <c r="T16" s="95"/>
    </row>
    <row r="17">
      <c r="A17" s="95"/>
      <c r="B17" s="95"/>
      <c r="C17" s="95"/>
      <c r="D17" s="95"/>
      <c r="E17" s="95"/>
      <c r="F17" s="164"/>
      <c r="G17" s="164"/>
      <c r="H17" s="95"/>
      <c r="I17" s="95"/>
      <c r="J17" s="95"/>
      <c r="K17" s="95"/>
      <c r="L17" s="95"/>
      <c r="M17" s="95"/>
      <c r="N17" s="95"/>
      <c r="O17" s="95"/>
      <c r="P17" s="95"/>
      <c r="Q17" s="95"/>
      <c r="R17" s="95"/>
      <c r="S17" s="95"/>
      <c r="T17" s="95"/>
    </row>
    <row r="18">
      <c r="A18" s="95"/>
      <c r="B18" s="95"/>
      <c r="C18" s="95"/>
      <c r="D18" s="95"/>
      <c r="E18" s="95"/>
      <c r="F18" s="164"/>
      <c r="G18" s="164"/>
      <c r="H18" s="95"/>
      <c r="I18" s="95"/>
      <c r="J18" s="95"/>
      <c r="K18" s="95"/>
      <c r="L18" s="95"/>
      <c r="M18" s="95"/>
      <c r="N18" s="95"/>
      <c r="O18" s="95"/>
      <c r="P18" s="95"/>
      <c r="Q18" s="95"/>
      <c r="R18" s="95"/>
      <c r="S18" s="95"/>
      <c r="T18" s="95"/>
    </row>
    <row r="19">
      <c r="A19" s="95"/>
      <c r="B19" s="95"/>
      <c r="C19" s="95"/>
      <c r="D19" s="95"/>
      <c r="E19" s="95"/>
      <c r="F19" s="164"/>
      <c r="G19" s="164"/>
      <c r="H19" s="95"/>
      <c r="I19" s="95"/>
      <c r="J19" s="95"/>
      <c r="K19" s="95"/>
      <c r="L19" s="95"/>
      <c r="M19" s="95"/>
      <c r="N19" s="95"/>
      <c r="O19" s="95"/>
      <c r="P19" s="95"/>
      <c r="Q19" s="95"/>
      <c r="R19" s="95"/>
      <c r="S19" s="95"/>
      <c r="T19" s="95"/>
    </row>
  </sheetData>
  <mergeCells>
    <mergeCell ref="A1:H1"/>
    <mergeCell ref="A3:F3"/>
    <mergeCell ref="A4:F4"/>
    <mergeCell ref="A5:F5"/>
  </mergeCells>
  <drawing r:id="rId1"/>
</worksheet>
</file>

<file path=xl/worksheets/sheet6.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15"/>
    <col collapsed="false" customWidth="true" hidden="false" max="3" min="3" style="0" width="15"/>
    <col collapsed="false" customWidth="true" hidden="false" max="4" min="4" style="0" width="13"/>
    <col collapsed="false" customWidth="true" hidden="false" max="5" min="5" style="0" width="11"/>
    <col collapsed="false" customWidth="true" hidden="false" max="6" min="6" style="0" width="11"/>
    <col collapsed="false" customWidth="true" hidden="false" max="7" min="7" style="0" width="29"/>
    <col collapsed="false" customWidth="true" hidden="false" max="8" min="8" style="0" width="21"/>
    <col collapsed="false" customWidth="true" hidden="false" max="9" min="9" style="0" width="15"/>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s>
  <sheetData>
    <row customHeight="true" ht="34" r="1">
      <c r="A1" s="192"/>
      <c r="B1" s="192"/>
      <c r="C1" s="192"/>
      <c r="D1" s="192"/>
      <c r="E1" s="192"/>
      <c r="F1" s="193"/>
      <c r="G1" s="192"/>
      <c r="H1" s="192"/>
      <c r="I1" s="95"/>
      <c r="J1" s="95"/>
      <c r="K1" s="95"/>
      <c r="L1" s="95"/>
      <c r="M1" s="95"/>
      <c r="N1" s="95"/>
      <c r="O1" s="95"/>
      <c r="P1" s="95"/>
      <c r="Q1" s="95"/>
      <c r="R1" s="95"/>
    </row>
    <row customHeight="true" ht="23" r="2">
      <c r="A2" s="124">
        <f>+'HM. Điện nước'!A3</f>
      </c>
      <c r="B2" s="124"/>
      <c r="C2" s="124"/>
      <c r="D2" s="124"/>
      <c r="E2" s="124"/>
      <c r="F2" s="195"/>
      <c r="G2" s="194"/>
      <c r="H2" s="156"/>
      <c r="I2" s="95"/>
      <c r="J2" s="95"/>
      <c r="K2" s="95"/>
      <c r="L2" s="95"/>
      <c r="M2" s="95"/>
      <c r="N2" s="95"/>
      <c r="O2" s="95"/>
      <c r="P2" s="95"/>
      <c r="Q2" s="95"/>
      <c r="R2" s="95"/>
    </row>
    <row customHeight="true" ht="23" r="3">
      <c r="A3" s="124">
        <f>+'HM. Điện nước'!A4</f>
      </c>
      <c r="B3" s="124"/>
      <c r="C3" s="124"/>
      <c r="D3" s="124"/>
      <c r="E3" s="124"/>
      <c r="F3" s="195"/>
      <c r="G3" s="194"/>
      <c r="H3" s="156"/>
      <c r="I3" s="95"/>
      <c r="J3" s="95"/>
      <c r="K3" s="95"/>
      <c r="L3" s="95"/>
      <c r="M3" s="95"/>
      <c r="N3" s="95"/>
      <c r="O3" s="95"/>
      <c r="P3" s="95"/>
      <c r="Q3" s="95"/>
      <c r="R3" s="95"/>
    </row>
    <row customHeight="true" ht="23" r="4">
      <c r="A4" s="124" t="str">
        <v>Hạng mục: Chống thấm</v>
      </c>
      <c r="B4" s="124"/>
      <c r="C4" s="124"/>
      <c r="D4" s="124"/>
      <c r="E4" s="124"/>
      <c r="F4" s="195"/>
      <c r="G4" s="194"/>
      <c r="H4" s="156"/>
      <c r="I4" s="95"/>
      <c r="J4" s="95"/>
      <c r="K4" s="95"/>
      <c r="L4" s="95"/>
      <c r="M4" s="95"/>
      <c r="N4" s="95"/>
      <c r="O4" s="95"/>
      <c r="P4" s="95"/>
      <c r="Q4" s="95"/>
      <c r="R4" s="95"/>
    </row>
    <row r="5">
      <c r="A5" s="197" t="str">
        <v>STT</v>
      </c>
      <c r="B5" s="196" t="str">
        <v>Kích Thước</v>
      </c>
      <c r="C5" s="196"/>
      <c r="D5" s="196"/>
      <c r="E5" s="197" t="str">
        <v>DT (m2)</v>
      </c>
      <c r="F5" s="199"/>
      <c r="G5" s="198" t="str">
        <v>Vật Liệu</v>
      </c>
      <c r="H5" s="197" t="str">
        <v>Đơn Giá</v>
      </c>
      <c r="I5" s="200" t="str">
        <v>TT</v>
      </c>
      <c r="J5" s="197" t="str">
        <v>Ghi Chú</v>
      </c>
      <c r="K5" s="197"/>
      <c r="L5" s="95"/>
      <c r="M5" s="95"/>
      <c r="N5" s="95"/>
      <c r="O5" s="95"/>
      <c r="P5" s="95"/>
      <c r="Q5" s="95"/>
      <c r="R5" s="95"/>
    </row>
    <row r="6">
      <c r="A6" s="197"/>
      <c r="B6" s="201" t="str">
        <v>Dài</v>
      </c>
      <c r="C6" s="201" t="str">
        <v>Rộng</v>
      </c>
      <c r="D6" s="201" t="str">
        <v>Cao</v>
      </c>
      <c r="E6" s="197"/>
      <c r="F6" s="199"/>
      <c r="G6" s="202"/>
      <c r="H6" s="197"/>
      <c r="I6" s="200"/>
      <c r="J6" s="197"/>
      <c r="K6" s="197"/>
      <c r="L6" s="95"/>
      <c r="M6" s="95"/>
      <c r="N6" s="95"/>
      <c r="O6" s="95"/>
      <c r="P6" s="95"/>
      <c r="Q6" s="95"/>
      <c r="R6" s="95"/>
    </row>
    <row r="7">
      <c r="A7" s="177">
        <v>1</v>
      </c>
      <c r="B7" s="175">
        <v>1.72</v>
      </c>
      <c r="C7" s="175">
        <v>1.17</v>
      </c>
      <c r="D7" s="175"/>
      <c r="E7" s="204">
        <f>+B7*C7</f>
      </c>
      <c r="F7" s="173">
        <f>+E7+E8</f>
      </c>
      <c r="G7" s="203" t="str" xml:space="preserve">
        <v>Neomax C102 flex + Neomax C102 </v>
      </c>
      <c r="H7" s="174">
        <v>290000</v>
      </c>
      <c r="I7" s="179">
        <f>H7*F7</f>
      </c>
      <c r="J7" s="175" t="str">
        <v>Đáy</v>
      </c>
      <c r="K7" s="176" t="str">
        <v>Mái WC1.1</v>
      </c>
      <c r="L7" s="95"/>
      <c r="M7" s="95"/>
      <c r="N7" s="95"/>
      <c r="O7" s="95"/>
      <c r="P7" s="95"/>
      <c r="Q7" s="95"/>
      <c r="R7" s="95"/>
    </row>
    <row r="8">
      <c r="A8" s="177">
        <v>2</v>
      </c>
      <c r="B8" s="175">
        <f>+2*(1.72+1.17)</f>
      </c>
      <c r="C8" s="175"/>
      <c r="D8" s="175">
        <v>0.2</v>
      </c>
      <c r="E8" s="204">
        <f>+D8*B8</f>
      </c>
      <c r="F8" s="173"/>
      <c r="G8" s="203"/>
      <c r="H8" s="174"/>
      <c r="I8" s="179"/>
      <c r="J8" s="175" t="str">
        <v>Thành</v>
      </c>
      <c r="K8" s="176"/>
      <c r="L8" s="95"/>
      <c r="M8" s="95"/>
      <c r="N8" s="95"/>
      <c r="O8" s="95"/>
      <c r="P8" s="95"/>
      <c r="Q8" s="95"/>
      <c r="R8" s="95"/>
    </row>
    <row r="9">
      <c r="A9" s="177">
        <v>3</v>
      </c>
      <c r="B9" s="175">
        <v>3.22</v>
      </c>
      <c r="C9" s="175">
        <v>1.45</v>
      </c>
      <c r="D9" s="175"/>
      <c r="E9" s="204">
        <f>+B9*C9</f>
      </c>
      <c r="F9" s="173">
        <f>+E10+E9</f>
      </c>
      <c r="G9" s="205" t="str" xml:space="preserve">
        <v>Neomax C102 </v>
      </c>
      <c r="H9" s="174">
        <v>290000</v>
      </c>
      <c r="I9" s="179">
        <f>H9*F9</f>
      </c>
      <c r="J9" s="175" t="str">
        <v>Nền</v>
      </c>
      <c r="K9" s="176" t="str">
        <v>WC2.1</v>
      </c>
      <c r="L9" s="95"/>
      <c r="M9" s="95"/>
      <c r="N9" s="95"/>
      <c r="O9" s="95"/>
      <c r="P9" s="95"/>
      <c r="Q9" s="95"/>
      <c r="R9" s="95"/>
    </row>
    <row r="10">
      <c r="A10" s="177">
        <v>4</v>
      </c>
      <c r="B10" s="175">
        <f>+2*(3.22+1.45)</f>
      </c>
      <c r="C10" s="175"/>
      <c r="D10" s="175">
        <v>0.2</v>
      </c>
      <c r="E10" s="204">
        <f>+D10*B10</f>
      </c>
      <c r="F10" s="173"/>
      <c r="G10" s="205"/>
      <c r="H10" s="174"/>
      <c r="I10" s="179"/>
      <c r="J10" s="175" t="str">
        <v>Thành</v>
      </c>
      <c r="K10" s="176"/>
      <c r="L10" s="95"/>
      <c r="M10" s="95"/>
      <c r="N10" s="95"/>
      <c r="O10" s="95"/>
      <c r="P10" s="95"/>
      <c r="Q10" s="95"/>
      <c r="R10" s="95"/>
    </row>
    <row r="11">
      <c r="A11" s="177">
        <v>5</v>
      </c>
      <c r="B11" s="175">
        <v>2.97</v>
      </c>
      <c r="C11" s="175">
        <v>1.45</v>
      </c>
      <c r="D11" s="175"/>
      <c r="E11" s="204">
        <f>+B11*C11</f>
      </c>
      <c r="F11" s="173">
        <f>+E11+E12</f>
      </c>
      <c r="G11" s="203" t="str" xml:space="preserve">
        <v>Neomax C102 </v>
      </c>
      <c r="H11" s="174">
        <v>290000</v>
      </c>
      <c r="I11" s="179">
        <f>H11*F11</f>
      </c>
      <c r="J11" s="175" t="str">
        <v>Nền</v>
      </c>
      <c r="K11" s="176" t="str">
        <v>WC2.2</v>
      </c>
      <c r="L11" s="95"/>
      <c r="M11" s="95"/>
      <c r="N11" s="95"/>
      <c r="O11" s="95"/>
      <c r="P11" s="95"/>
      <c r="Q11" s="95"/>
      <c r="R11" s="95"/>
    </row>
    <row r="12">
      <c r="A12" s="177">
        <v>6</v>
      </c>
      <c r="B12" s="175">
        <f>+2*(2.97+1.45)</f>
      </c>
      <c r="C12" s="175"/>
      <c r="D12" s="175">
        <v>0.2</v>
      </c>
      <c r="E12" s="204">
        <f>+D12*B12</f>
      </c>
      <c r="F12" s="173"/>
      <c r="G12" s="203"/>
      <c r="H12" s="174"/>
      <c r="I12" s="179"/>
      <c r="J12" s="175" t="str">
        <v>Thành</v>
      </c>
      <c r="K12" s="176"/>
      <c r="L12" s="95"/>
      <c r="M12" s="95"/>
      <c r="N12" s="95"/>
      <c r="O12" s="95"/>
      <c r="P12" s="95"/>
      <c r="Q12" s="95"/>
      <c r="R12" s="95"/>
    </row>
    <row r="13">
      <c r="A13" s="177">
        <v>7</v>
      </c>
      <c r="B13" s="175">
        <v>3</v>
      </c>
      <c r="C13" s="175">
        <v>1.45</v>
      </c>
      <c r="D13" s="175"/>
      <c r="E13" s="204">
        <f>+B13*C13</f>
      </c>
      <c r="F13" s="173">
        <f>+E13+E14</f>
      </c>
      <c r="G13" s="203" t="str" xml:space="preserve">
        <v>Neomax C102 </v>
      </c>
      <c r="H13" s="174">
        <v>290000</v>
      </c>
      <c r="I13" s="179">
        <f>H13*F13</f>
      </c>
      <c r="J13" s="175" t="str">
        <v>Nền</v>
      </c>
      <c r="K13" s="176" t="str">
        <v>WC3.1</v>
      </c>
      <c r="L13" s="95"/>
      <c r="M13" s="95"/>
      <c r="N13" s="95"/>
      <c r="O13" s="95"/>
      <c r="P13" s="95"/>
      <c r="Q13" s="95"/>
      <c r="R13" s="95"/>
    </row>
    <row r="14">
      <c r="A14" s="177">
        <v>8</v>
      </c>
      <c r="B14" s="175">
        <f>+2*(3+1.45)</f>
      </c>
      <c r="C14" s="175"/>
      <c r="D14" s="175">
        <v>0.2</v>
      </c>
      <c r="E14" s="204">
        <f>+D14*B14</f>
      </c>
      <c r="F14" s="173"/>
      <c r="G14" s="203"/>
      <c r="H14" s="174"/>
      <c r="I14" s="179"/>
      <c r="J14" s="175" t="str">
        <v>Thành</v>
      </c>
      <c r="K14" s="176"/>
      <c r="L14" s="95"/>
      <c r="M14" s="95"/>
      <c r="N14" s="95"/>
      <c r="O14" s="95"/>
      <c r="P14" s="95"/>
      <c r="Q14" s="95"/>
      <c r="R14" s="95"/>
    </row>
    <row r="15">
      <c r="A15" s="177">
        <v>9</v>
      </c>
      <c r="B15" s="175">
        <v>4.9</v>
      </c>
      <c r="C15" s="175">
        <v>4.1</v>
      </c>
      <c r="D15" s="175"/>
      <c r="E15" s="204">
        <f>+B15*C15</f>
      </c>
      <c r="F15" s="173">
        <f>+E15+E16</f>
      </c>
      <c r="G15" s="203" t="str" xml:space="preserve">
        <v>Neomax C102 </v>
      </c>
      <c r="H15" s="174">
        <v>290000</v>
      </c>
      <c r="I15" s="179">
        <f>H15*F15</f>
      </c>
      <c r="J15" s="175" t="str">
        <v>Nền</v>
      </c>
      <c r="K15" s="176" t="str">
        <v>Sân phơi</v>
      </c>
      <c r="L15" s="95"/>
      <c r="M15" s="95"/>
      <c r="N15" s="95"/>
      <c r="O15" s="95"/>
      <c r="P15" s="95"/>
      <c r="Q15" s="95"/>
      <c r="R15" s="95"/>
    </row>
    <row r="16">
      <c r="A16" s="177">
        <v>10</v>
      </c>
      <c r="B16" s="175">
        <f>+2*(4.9+4.1)</f>
      </c>
      <c r="C16" s="175"/>
      <c r="D16" s="175">
        <v>0.2</v>
      </c>
      <c r="E16" s="204">
        <f>+B16*D16</f>
      </c>
      <c r="F16" s="173"/>
      <c r="G16" s="203"/>
      <c r="H16" s="174"/>
      <c r="I16" s="179"/>
      <c r="J16" s="175" t="str">
        <v>Thành</v>
      </c>
      <c r="K16" s="176"/>
      <c r="L16" s="95"/>
      <c r="M16" s="95"/>
      <c r="N16" s="95"/>
      <c r="O16" s="95"/>
      <c r="P16" s="95"/>
      <c r="Q16" s="95"/>
      <c r="R16" s="95"/>
    </row>
    <row r="17">
      <c r="A17" s="177">
        <v>11</v>
      </c>
      <c r="B17" s="175">
        <v>2.7</v>
      </c>
      <c r="C17" s="175">
        <v>3.15</v>
      </c>
      <c r="D17" s="175"/>
      <c r="E17" s="204">
        <f>+B17*C17</f>
      </c>
      <c r="F17" s="173">
        <f>+E17+E19+E18+E20</f>
      </c>
      <c r="G17" s="178" t="str" xml:space="preserve">
        <v>Neomax C102 flex + Neomax C102 </v>
      </c>
      <c r="H17" s="174">
        <v>290000</v>
      </c>
      <c r="I17" s="179">
        <f>+F17*H17</f>
      </c>
      <c r="J17" s="175" t="str">
        <v>Nền</v>
      </c>
      <c r="K17" s="176" t="str">
        <v>Mái</v>
      </c>
    </row>
    <row customHeight="true" ht="24" r="18">
      <c r="A18" s="177">
        <v>12</v>
      </c>
      <c r="B18" s="175">
        <v>7.6</v>
      </c>
      <c r="C18" s="175">
        <v>4.21</v>
      </c>
      <c r="D18" s="175"/>
      <c r="E18" s="204">
        <f>+B18*C18</f>
      </c>
      <c r="F18" s="173"/>
      <c r="G18" s="178"/>
      <c r="H18" s="174"/>
      <c r="I18" s="179"/>
      <c r="J18" s="175" t="str">
        <v>Nền</v>
      </c>
      <c r="K18" s="176"/>
    </row>
    <row r="19">
      <c r="A19" s="177">
        <v>13</v>
      </c>
      <c r="B19" s="175">
        <f>+2*(2.7+3.15)+2*(7.6+4.21)</f>
      </c>
      <c r="C19" s="175"/>
      <c r="D19" s="175">
        <v>0.2</v>
      </c>
      <c r="E19" s="204">
        <f>+D19*B19</f>
      </c>
      <c r="F19" s="173"/>
      <c r="G19" s="178"/>
      <c r="H19" s="174"/>
      <c r="I19" s="179"/>
      <c r="J19" s="175" t="str">
        <v>Thành</v>
      </c>
      <c r="K19" s="176"/>
    </row>
    <row customHeight="true" ht="24" r="20">
      <c r="A20" s="177">
        <v>14</v>
      </c>
      <c r="B20" s="172">
        <f>+4*4.2</f>
      </c>
      <c r="C20" s="172">
        <v>1.5</v>
      </c>
      <c r="D20" s="172"/>
      <c r="E20" s="175">
        <f>+B20*C20</f>
      </c>
      <c r="F20" s="173"/>
      <c r="G20" s="178"/>
      <c r="H20" s="174"/>
      <c r="I20" s="179"/>
      <c r="J20" s="175" t="str">
        <v>Thành</v>
      </c>
      <c r="K20" s="176"/>
    </row>
    <row r="21">
      <c r="A21" s="184"/>
      <c r="B21" s="180" t="str">
        <v>TỔNG PA1</v>
      </c>
      <c r="C21" s="180"/>
      <c r="D21" s="180"/>
      <c r="E21" s="181">
        <f>SUM(E7:E20)</f>
      </c>
      <c r="F21" s="185"/>
      <c r="G21" s="182"/>
      <c r="H21" s="186"/>
      <c r="I21" s="183">
        <f>SUM(I7:I20)</f>
      </c>
      <c r="J21" s="187"/>
      <c r="K21" s="181"/>
    </row>
    <row r="22">
      <c r="F22" s="171"/>
      <c r="G22" s="188"/>
    </row>
    <row r="23">
      <c r="B23" s="189"/>
      <c r="C23" s="190"/>
      <c r="D23" s="190"/>
      <c r="E23" s="190"/>
      <c r="F23" s="191"/>
      <c r="G23" s="188"/>
      <c r="H23" s="190"/>
      <c r="I23" s="190"/>
      <c r="J23" s="190"/>
    </row>
    <row r="24">
      <c r="B24" s="190"/>
      <c r="C24" s="190"/>
      <c r="D24" s="190"/>
      <c r="E24" s="190"/>
      <c r="F24" s="191"/>
      <c r="G24" s="190"/>
      <c r="H24" s="190"/>
    </row>
    <row r="25">
      <c r="F25" s="171"/>
    </row>
    <row r="26">
      <c r="F26" s="171"/>
    </row>
    <row r="27">
      <c r="F27" s="171"/>
    </row>
    <row r="28">
      <c r="F28" s="171"/>
    </row>
    <row r="29">
      <c r="F29" s="171"/>
    </row>
    <row r="30">
      <c r="F30" s="171"/>
    </row>
    <row r="31">
      <c r="F31" s="171"/>
    </row>
    <row r="32">
      <c r="F32" s="171"/>
    </row>
    <row r="33">
      <c r="F33" s="171"/>
    </row>
    <row r="34">
      <c r="F34" s="171"/>
    </row>
    <row r="35">
      <c r="F35" s="171"/>
    </row>
    <row r="36">
      <c r="F36" s="171"/>
    </row>
    <row r="37">
      <c r="F37" s="171"/>
    </row>
    <row r="38">
      <c r="F38" s="171"/>
    </row>
    <row r="39">
      <c r="F39" s="171"/>
    </row>
    <row r="40">
      <c r="F40" s="171"/>
    </row>
    <row r="41">
      <c r="F41" s="171"/>
    </row>
    <row r="42">
      <c r="F42" s="171"/>
    </row>
    <row r="43">
      <c r="F43" s="171"/>
    </row>
    <row r="44">
      <c r="F44" s="171"/>
    </row>
    <row r="45">
      <c r="F45" s="171"/>
    </row>
    <row r="46">
      <c r="F46" s="171"/>
    </row>
    <row r="47">
      <c r="F47" s="171"/>
    </row>
    <row r="48">
      <c r="F48" s="171"/>
    </row>
    <row r="49">
      <c r="F49" s="171"/>
    </row>
    <row r="50">
      <c r="F50" s="171"/>
    </row>
    <row r="51">
      <c r="F51" s="171"/>
    </row>
    <row r="52">
      <c r="F52" s="171"/>
    </row>
    <row r="53">
      <c r="F53" s="171"/>
    </row>
    <row r="54">
      <c r="F54" s="171"/>
    </row>
    <row r="55">
      <c r="F55" s="171"/>
    </row>
    <row r="56">
      <c r="F56" s="171"/>
    </row>
    <row r="57">
      <c r="F57" s="171"/>
    </row>
    <row r="58">
      <c r="F58" s="171"/>
    </row>
    <row r="59">
      <c r="F59" s="171"/>
    </row>
    <row r="60">
      <c r="F60" s="171"/>
    </row>
    <row r="61">
      <c r="F61" s="171"/>
    </row>
    <row r="62">
      <c r="F62" s="171"/>
    </row>
    <row r="63">
      <c r="F63" s="171"/>
    </row>
    <row r="64">
      <c r="F64" s="171"/>
    </row>
    <row r="65">
      <c r="F65" s="171"/>
    </row>
    <row r="66">
      <c r="F66" s="171"/>
    </row>
    <row r="67">
      <c r="F67" s="171"/>
    </row>
    <row r="68">
      <c r="F68" s="171"/>
    </row>
    <row r="69">
      <c r="F69" s="171"/>
    </row>
    <row r="70">
      <c r="F70" s="171"/>
    </row>
    <row r="71">
      <c r="F71" s="171"/>
    </row>
    <row r="72">
      <c r="F72" s="171"/>
    </row>
    <row r="73">
      <c r="F73" s="171"/>
    </row>
    <row r="74">
      <c r="F74" s="171"/>
    </row>
    <row r="75">
      <c r="F75" s="171"/>
    </row>
    <row r="76">
      <c r="F76" s="171"/>
    </row>
    <row r="77">
      <c r="F77" s="171"/>
    </row>
    <row r="78">
      <c r="F78" s="171"/>
    </row>
    <row r="79">
      <c r="F79" s="171"/>
    </row>
    <row r="80">
      <c r="F80" s="171"/>
    </row>
    <row r="81">
      <c r="F81" s="171"/>
    </row>
    <row r="82">
      <c r="F82" s="171"/>
    </row>
    <row r="83">
      <c r="F83" s="171"/>
    </row>
    <row r="84">
      <c r="F84" s="171"/>
    </row>
    <row r="85">
      <c r="F85" s="171"/>
    </row>
    <row r="86">
      <c r="F86" s="171"/>
    </row>
    <row r="87">
      <c r="F87" s="171"/>
    </row>
    <row r="88">
      <c r="F88" s="171"/>
    </row>
    <row r="89">
      <c r="F89" s="171"/>
    </row>
    <row r="90">
      <c r="F90" s="171"/>
    </row>
    <row r="91">
      <c r="F91" s="171"/>
    </row>
    <row r="92">
      <c r="F92" s="171"/>
    </row>
    <row r="93">
      <c r="F93" s="171"/>
    </row>
    <row r="94">
      <c r="F94" s="171"/>
    </row>
    <row r="95">
      <c r="F95" s="171"/>
    </row>
    <row r="96">
      <c r="F96" s="171"/>
    </row>
    <row r="97">
      <c r="F97" s="171"/>
    </row>
    <row r="98">
      <c r="F98" s="171"/>
    </row>
    <row r="99">
      <c r="F99" s="171"/>
    </row>
    <row r="100">
      <c r="F100" s="171"/>
    </row>
    <row r="101">
      <c r="F101" s="171"/>
    </row>
    <row r="102">
      <c r="F102" s="171"/>
    </row>
    <row r="103">
      <c r="F103" s="171"/>
    </row>
    <row r="104">
      <c r="F104" s="171"/>
    </row>
    <row r="105">
      <c r="F105" s="171"/>
    </row>
    <row r="106">
      <c r="F106" s="171"/>
    </row>
    <row r="107">
      <c r="F107" s="171"/>
    </row>
    <row r="108">
      <c r="F108" s="171"/>
    </row>
    <row r="109">
      <c r="F109" s="171"/>
    </row>
    <row r="110">
      <c r="F110" s="171"/>
    </row>
    <row r="111">
      <c r="F111" s="171"/>
    </row>
    <row r="112">
      <c r="F112" s="171"/>
    </row>
    <row r="113">
      <c r="F113" s="171"/>
    </row>
    <row r="114">
      <c r="F114" s="171"/>
    </row>
    <row r="115">
      <c r="F115" s="171"/>
    </row>
    <row r="116">
      <c r="F116" s="171"/>
    </row>
    <row r="117">
      <c r="F117" s="171"/>
    </row>
    <row r="118">
      <c r="F118" s="171"/>
    </row>
    <row r="119">
      <c r="F119" s="171"/>
    </row>
    <row r="120">
      <c r="F120" s="171"/>
    </row>
    <row r="121">
      <c r="F121" s="171"/>
    </row>
    <row r="122">
      <c r="F122" s="171"/>
    </row>
    <row r="123">
      <c r="F123" s="171"/>
    </row>
    <row r="124">
      <c r="F124" s="171"/>
    </row>
    <row r="125">
      <c r="F125" s="171"/>
    </row>
    <row r="126">
      <c r="F126" s="171"/>
    </row>
    <row r="127">
      <c r="F127" s="171"/>
    </row>
    <row r="128">
      <c r="F128" s="171"/>
    </row>
    <row r="129">
      <c r="F129" s="171"/>
    </row>
    <row r="130">
      <c r="F130" s="171"/>
    </row>
    <row r="131">
      <c r="F131" s="171"/>
    </row>
    <row r="132">
      <c r="F132" s="171"/>
    </row>
    <row r="133">
      <c r="F133" s="171"/>
    </row>
    <row r="134">
      <c r="F134" s="171"/>
    </row>
    <row r="135">
      <c r="F135" s="171"/>
    </row>
    <row r="136">
      <c r="F136" s="171"/>
    </row>
    <row r="137">
      <c r="F137" s="171"/>
    </row>
    <row r="138">
      <c r="F138" s="171"/>
    </row>
    <row r="139">
      <c r="F139" s="171"/>
    </row>
    <row r="140">
      <c r="F140" s="171"/>
    </row>
    <row r="141">
      <c r="F141" s="171"/>
    </row>
    <row r="142">
      <c r="F142" s="171"/>
    </row>
    <row r="143">
      <c r="F143" s="171"/>
    </row>
    <row r="144">
      <c r="F144" s="171"/>
    </row>
    <row r="145">
      <c r="F145" s="171"/>
    </row>
    <row r="146">
      <c r="F146" s="171"/>
    </row>
    <row r="147">
      <c r="F147" s="171"/>
    </row>
    <row r="148">
      <c r="F148" s="171"/>
    </row>
    <row r="149">
      <c r="F149" s="171"/>
    </row>
    <row r="150">
      <c r="F150" s="171"/>
    </row>
    <row r="151">
      <c r="F151" s="171"/>
    </row>
    <row r="152">
      <c r="F152" s="171"/>
    </row>
    <row r="153">
      <c r="F153" s="171"/>
    </row>
    <row r="154">
      <c r="F154" s="171"/>
    </row>
    <row r="155">
      <c r="F155" s="171"/>
    </row>
    <row r="156">
      <c r="F156" s="171"/>
    </row>
    <row r="157">
      <c r="F157" s="171"/>
    </row>
    <row r="158">
      <c r="F158" s="171"/>
    </row>
    <row r="159">
      <c r="F159" s="171"/>
    </row>
    <row r="160">
      <c r="F160" s="171"/>
    </row>
    <row r="161">
      <c r="F161" s="171"/>
    </row>
    <row r="162">
      <c r="F162" s="171"/>
    </row>
    <row r="163">
      <c r="F163" s="171"/>
    </row>
    <row r="164">
      <c r="F164" s="171"/>
    </row>
    <row r="165">
      <c r="F165" s="171"/>
    </row>
    <row r="166">
      <c r="F166" s="171"/>
    </row>
    <row r="167">
      <c r="F167" s="171"/>
    </row>
    <row r="168">
      <c r="F168" s="171"/>
    </row>
    <row r="169">
      <c r="F169" s="171"/>
    </row>
    <row r="170">
      <c r="F170" s="171"/>
    </row>
    <row r="171">
      <c r="F171" s="171"/>
    </row>
    <row r="172">
      <c r="F172" s="171"/>
    </row>
    <row r="173">
      <c r="F173" s="171"/>
    </row>
    <row r="174">
      <c r="F174" s="171"/>
    </row>
    <row r="175">
      <c r="F175" s="171"/>
    </row>
    <row r="176">
      <c r="F176" s="171"/>
    </row>
    <row r="177">
      <c r="F177" s="171"/>
    </row>
    <row r="178">
      <c r="F178" s="171"/>
    </row>
    <row r="179">
      <c r="F179" s="171"/>
    </row>
    <row r="180">
      <c r="F180" s="171"/>
    </row>
    <row r="181">
      <c r="F181" s="171"/>
    </row>
    <row r="182">
      <c r="F182" s="171"/>
    </row>
    <row r="183">
      <c r="F183" s="171"/>
    </row>
    <row r="184">
      <c r="F184" s="171"/>
    </row>
  </sheetData>
  <mergeCells>
    <mergeCell ref="B21:D21"/>
    <mergeCell ref="F11:F12"/>
    <mergeCell ref="I9:I10"/>
    <mergeCell ref="I11:I12"/>
    <mergeCell ref="I13:I14"/>
    <mergeCell ref="I15:I16"/>
    <mergeCell ref="H15:H16"/>
    <mergeCell ref="H13:H14"/>
    <mergeCell ref="H11:H12"/>
    <mergeCell ref="A4:F4"/>
    <mergeCell ref="A3:F3"/>
    <mergeCell ref="A2:F2"/>
    <mergeCell ref="A1:H1"/>
    <mergeCell ref="A5:A6"/>
    <mergeCell ref="B5:D5"/>
    <mergeCell ref="E5:F6"/>
    <mergeCell ref="G5:G6"/>
    <mergeCell ref="H5:H6"/>
    <mergeCell ref="I5:I6"/>
    <mergeCell ref="J5:K6"/>
    <mergeCell ref="F7:F8"/>
    <mergeCell ref="H7:H8"/>
    <mergeCell ref="I7:I8"/>
    <mergeCell ref="K7:K8"/>
    <mergeCell ref="F9:F10"/>
    <mergeCell ref="H9:H10"/>
    <mergeCell ref="K9:K10"/>
    <mergeCell ref="K11:K12"/>
    <mergeCell ref="F13:F14"/>
    <mergeCell ref="G13:G14"/>
    <mergeCell ref="K13:K14"/>
    <mergeCell ref="F15:F16"/>
    <mergeCell ref="K15:K16"/>
    <mergeCell ref="F17:F20"/>
    <mergeCell ref="G17:G20"/>
    <mergeCell ref="G15:G16"/>
    <mergeCell ref="G11:G12"/>
    <mergeCell ref="G9:G10"/>
    <mergeCell ref="G7:G8"/>
    <mergeCell ref="K17:K20"/>
    <mergeCell ref="H17:H20"/>
    <mergeCell ref="I17:I20"/>
  </mergeCells>
  <drawing r:id="rId1"/>
</worksheet>
</file>

<file path=xl/worksheets/sheet7.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6"/>
    <col collapsed="false" customWidth="true" hidden="false" max="2" min="2" style="0" width="40"/>
    <col collapsed="false" customWidth="true" hidden="false" max="3" min="3" style="0" width="14"/>
    <col collapsed="false" customWidth="true" hidden="false" max="4" min="4" style="0" width="14"/>
    <col collapsed="false" customWidth="true" hidden="false" max="5" min="5" style="0" width="14"/>
    <col collapsed="false" customWidth="true" hidden="false" max="6" min="6" style="0" width="14"/>
    <col collapsed="false" customWidth="true" hidden="false" max="7" min="7" style="0" width="43"/>
    <col collapsed="false" customWidth="true" hidden="false" max="8" min="8" style="0" width="14"/>
    <col collapsed="false" customWidth="true" hidden="false" max="9" min="9" style="0" width="14"/>
    <col collapsed="false" customWidth="true" hidden="false" max="10" min="10" style="0" width="14"/>
    <col collapsed="false" customWidth="true" hidden="false" max="11" min="11" style="0" width="14"/>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 collapsed="false" customWidth="true" hidden="false" max="16" min="16" style="0" width="14"/>
    <col collapsed="false" customWidth="true" hidden="false" max="17" min="17" style="0" width="14"/>
    <col collapsed="false" customWidth="true" hidden="false" max="18" min="18" style="0" width="14"/>
    <col collapsed="false" customWidth="true" hidden="false" max="19" min="19" style="0" width="14"/>
    <col collapsed="false" customWidth="true" hidden="false" max="20" min="20" style="0" width="14"/>
  </cols>
  <sheetData>
    <row customHeight="true" ht="29" r="1">
      <c r="A1" s="124"/>
      <c r="B1" s="124"/>
      <c r="C1" s="124"/>
      <c r="D1" s="124"/>
      <c r="E1" s="124"/>
      <c r="F1" s="124"/>
      <c r="G1" s="124"/>
      <c r="H1" s="192"/>
      <c r="I1" s="192"/>
      <c r="J1" s="192"/>
      <c r="K1" s="192"/>
      <c r="L1" s="95"/>
      <c r="M1" s="95"/>
      <c r="N1" s="95"/>
      <c r="O1" s="95"/>
      <c r="P1" s="95"/>
      <c r="Q1" s="95"/>
      <c r="R1" s="95"/>
      <c r="S1" s="95"/>
      <c r="T1" s="95"/>
    </row>
    <row customHeight="true" ht="20" r="2">
      <c r="A2" s="124">
        <f>+'HM. Điện nước'!A3</f>
      </c>
      <c r="B2" s="124"/>
      <c r="C2" s="124"/>
      <c r="D2" s="124"/>
      <c r="E2" s="124"/>
      <c r="F2" s="212"/>
      <c r="G2" s="212"/>
      <c r="H2" s="192"/>
      <c r="I2" s="192"/>
      <c r="J2" s="192"/>
      <c r="K2" s="192"/>
      <c r="L2" s="95"/>
      <c r="M2" s="95"/>
      <c r="N2" s="95"/>
      <c r="O2" s="95"/>
      <c r="P2" s="95"/>
      <c r="Q2" s="95"/>
      <c r="R2" s="95"/>
      <c r="S2" s="95"/>
      <c r="T2" s="95"/>
    </row>
    <row customHeight="true" ht="20" r="3">
      <c r="A3" s="124">
        <f>+'HM. Chống thấm'!A3</f>
      </c>
      <c r="B3" s="124"/>
      <c r="C3" s="124"/>
      <c r="D3" s="124"/>
      <c r="E3" s="124"/>
      <c r="F3" s="212"/>
      <c r="G3" s="212"/>
      <c r="H3" s="192"/>
      <c r="I3" s="192"/>
      <c r="J3" s="192"/>
      <c r="K3" s="192"/>
      <c r="L3" s="95"/>
      <c r="M3" s="95"/>
      <c r="N3" s="95"/>
      <c r="O3" s="95"/>
      <c r="P3" s="95"/>
      <c r="Q3" s="95"/>
      <c r="R3" s="95"/>
      <c r="S3" s="95"/>
      <c r="T3" s="95"/>
    </row>
    <row customHeight="true" ht="20" r="4">
      <c r="A4" s="124" t="str">
        <v>Hạng mục: Trần thạch cao &amp; Trần gỗ nhựa</v>
      </c>
      <c r="B4" s="124"/>
      <c r="C4" s="124"/>
      <c r="D4" s="124"/>
      <c r="E4" s="124"/>
      <c r="F4" s="212"/>
      <c r="G4" s="212"/>
      <c r="H4" s="192"/>
      <c r="I4" s="192"/>
      <c r="J4" s="192"/>
      <c r="K4" s="192"/>
      <c r="L4" s="95"/>
      <c r="M4" s="95"/>
      <c r="N4" s="95"/>
      <c r="O4" s="95"/>
      <c r="P4" s="95"/>
      <c r="Q4" s="95"/>
      <c r="R4" s="95"/>
      <c r="S4" s="95"/>
      <c r="T4" s="95"/>
    </row>
    <row customHeight="true" ht="20" r="5">
      <c r="A5" s="208"/>
      <c r="B5" s="208"/>
      <c r="C5" s="208"/>
      <c r="D5" s="208"/>
      <c r="E5" s="208"/>
      <c r="F5" s="212" t="str">
        <v>Loại tiền: VND</v>
      </c>
      <c r="G5" s="212"/>
      <c r="H5" s="192"/>
      <c r="I5" s="192"/>
      <c r="J5" s="192"/>
      <c r="K5" s="192"/>
      <c r="L5" s="95"/>
      <c r="M5" s="95"/>
      <c r="N5" s="95"/>
      <c r="O5" s="95"/>
      <c r="P5" s="95"/>
      <c r="Q5" s="95"/>
      <c r="R5" s="95"/>
      <c r="S5" s="95"/>
      <c r="T5" s="95"/>
    </row>
    <row customHeight="true" ht="18" r="6">
      <c r="A6" s="219" t="str">
        <v>STT</v>
      </c>
      <c r="B6" s="219" t="str">
        <v>Tên sản phẩm</v>
      </c>
      <c r="C6" s="221" t="str">
        <v>Đơn vị tính</v>
      </c>
      <c r="D6" s="223" t="str">
        <v>Số lượng thực tế</v>
      </c>
      <c r="E6" s="223" t="str">
        <v>Đơn giá</v>
      </c>
      <c r="F6" s="220" t="str">
        <v>Thành tiền</v>
      </c>
      <c r="G6" s="222" t="str">
        <v>Ghi chú</v>
      </c>
      <c r="H6" s="192"/>
      <c r="I6" s="192"/>
      <c r="J6" s="192"/>
      <c r="K6" s="192"/>
      <c r="L6" s="95"/>
      <c r="M6" s="95"/>
      <c r="N6" s="95"/>
      <c r="O6" s="95"/>
      <c r="P6" s="95"/>
      <c r="Q6" s="95"/>
      <c r="R6" s="95"/>
      <c r="S6" s="95"/>
      <c r="T6" s="95"/>
    </row>
    <row customHeight="true" ht="18" r="7">
      <c r="A7" s="219"/>
      <c r="B7" s="219"/>
      <c r="C7" s="221"/>
      <c r="D7" s="223"/>
      <c r="E7" s="223"/>
      <c r="F7" s="220"/>
      <c r="G7" s="222"/>
      <c r="H7" s="192"/>
      <c r="I7" s="192"/>
      <c r="J7" s="192"/>
      <c r="K7" s="192"/>
      <c r="L7" s="95"/>
      <c r="M7" s="95"/>
      <c r="N7" s="95"/>
      <c r="O7" s="95"/>
      <c r="P7" s="95"/>
      <c r="Q7" s="95"/>
      <c r="R7" s="95"/>
      <c r="S7" s="95"/>
      <c r="T7" s="95"/>
    </row>
    <row customHeight="true" ht="51" r="8">
      <c r="A8" s="218"/>
      <c r="B8" s="214" t="str">
        <v>Tổng cộng</v>
      </c>
      <c r="C8" s="216"/>
      <c r="D8" s="217"/>
      <c r="E8" s="217"/>
      <c r="F8" s="213">
        <f>+F10+F13+F18+F22</f>
      </c>
      <c r="G8" s="215" t="str">
        <v>Đơn giá chưa bao gồm thuế VAT 10%. Bàn giao tính theo thực tế</v>
      </c>
      <c r="H8" s="192"/>
      <c r="I8" s="192"/>
      <c r="J8" s="192"/>
      <c r="K8" s="192"/>
      <c r="L8" s="95"/>
      <c r="M8" s="95"/>
      <c r="N8" s="95"/>
      <c r="O8" s="95"/>
      <c r="P8" s="95"/>
      <c r="Q8" s="95"/>
      <c r="R8" s="95"/>
      <c r="S8" s="95"/>
      <c r="T8" s="95"/>
    </row>
    <row customHeight="true" ht="26" r="9">
      <c r="A9" s="231"/>
      <c r="B9" s="228" t="str">
        <v>Trần thạch cao</v>
      </c>
      <c r="C9" s="228"/>
      <c r="D9" s="227"/>
      <c r="E9" s="227"/>
      <c r="F9" s="230"/>
      <c r="G9" s="229" t="str" xml:space="preserve">
        <v> </v>
      </c>
      <c r="H9" s="192"/>
      <c r="I9" s="192"/>
      <c r="J9" s="192"/>
      <c r="K9" s="192"/>
      <c r="L9" s="95"/>
      <c r="M9" s="95"/>
      <c r="N9" s="95"/>
      <c r="O9" s="95"/>
      <c r="P9" s="95"/>
      <c r="Q9" s="95"/>
      <c r="R9" s="95"/>
      <c r="S9" s="95"/>
      <c r="T9" s="95"/>
    </row>
    <row customHeight="true" ht="33" r="10">
      <c r="A10" s="11" t="str">
        <v>I</v>
      </c>
      <c r="B10" s="26" t="str">
        <v>Tầng 1</v>
      </c>
      <c r="C10" s="26"/>
      <c r="D10" s="37"/>
      <c r="E10" s="37"/>
      <c r="F10" s="226">
        <f>SUM(F11:F12)</f>
      </c>
      <c r="G10" s="28" t="str">
        <v>Trần thạch cao đồng bộ Vĩnh Tường chính hãng.
Tấm thạch cao Gyproc 9mm, Khung xương Eko. Đồng bộ Vĩnh Tường. Dán lưới xử lý mối nối bằng lưới bột bả và nẹp chuyên dụng. WC tấm xanh chống ẩm.
Nẹp chuyên dụng giúp trần thạch cao hoàn thiện sắc nét hơn. Đơn giá đã bao gồm chi phí bo cong, giật cấp...</v>
      </c>
      <c r="H10" s="192"/>
      <c r="I10" s="192"/>
      <c r="J10" s="192"/>
      <c r="K10" s="192"/>
      <c r="L10" s="95"/>
      <c r="M10" s="95"/>
      <c r="N10" s="95"/>
      <c r="O10" s="95"/>
      <c r="P10" s="95"/>
      <c r="Q10" s="95"/>
      <c r="R10" s="95"/>
      <c r="S10" s="95"/>
      <c r="T10" s="95"/>
    </row>
    <row customHeight="true" ht="33" r="11">
      <c r="A11" s="11">
        <v>1</v>
      </c>
      <c r="B11" s="26" t="str">
        <v>Mặt bằng kinh doanh</v>
      </c>
      <c r="C11" s="26" t="str">
        <v>m2</v>
      </c>
      <c r="D11" s="224">
        <f>+54*1.2</f>
      </c>
      <c r="E11" s="37">
        <v>180000</v>
      </c>
      <c r="F11" s="37">
        <f>E11*D11</f>
      </c>
      <c r="G11" s="28"/>
      <c r="H11" s="225"/>
      <c r="I11" s="192"/>
      <c r="J11" s="192"/>
      <c r="K11" s="192"/>
      <c r="L11" s="95"/>
      <c r="M11" s="95"/>
      <c r="N11" s="95"/>
      <c r="O11" s="95"/>
      <c r="P11" s="95"/>
      <c r="Q11" s="95"/>
      <c r="R11" s="95"/>
      <c r="S11" s="95"/>
      <c r="T11" s="95"/>
    </row>
    <row customHeight="true" ht="33" r="12">
      <c r="A12" s="11">
        <v>2</v>
      </c>
      <c r="B12" s="26" t="str">
        <v>Thạch cao chống ẩm WC1</v>
      </c>
      <c r="C12" s="26" t="str">
        <v>m2</v>
      </c>
      <c r="D12" s="224">
        <f>+1.72*1.17+1.72*0.4</f>
      </c>
      <c r="E12" s="37">
        <v>210000</v>
      </c>
      <c r="F12" s="37">
        <f>+E12*D12</f>
      </c>
      <c r="G12" s="28"/>
      <c r="H12" s="192"/>
      <c r="I12" s="192"/>
      <c r="J12" s="192"/>
      <c r="K12" s="192"/>
      <c r="L12" s="95"/>
      <c r="M12" s="95"/>
      <c r="N12" s="95"/>
      <c r="O12" s="95"/>
      <c r="P12" s="95"/>
      <c r="Q12" s="95"/>
      <c r="R12" s="95"/>
      <c r="S12" s="95"/>
      <c r="T12" s="95"/>
    </row>
    <row customHeight="true" ht="33" r="13">
      <c r="A13" s="11" t="str">
        <v>II</v>
      </c>
      <c r="B13" s="26" t="str">
        <v>Tầng 2</v>
      </c>
      <c r="C13" s="26" t="str">
        <v>m2</v>
      </c>
      <c r="D13" s="37"/>
      <c r="E13" s="37"/>
      <c r="F13" s="226">
        <f>SUM(F14:F17)</f>
      </c>
      <c r="G13" s="28"/>
      <c r="H13" s="192"/>
      <c r="I13" s="192"/>
      <c r="J13" s="192"/>
      <c r="K13" s="192"/>
      <c r="L13" s="95"/>
      <c r="M13" s="95"/>
      <c r="N13" s="95"/>
      <c r="O13" s="95"/>
      <c r="P13" s="95"/>
      <c r="Q13" s="95"/>
      <c r="R13" s="95"/>
      <c r="S13" s="95"/>
      <c r="T13" s="95"/>
    </row>
    <row customHeight="true" ht="33" r="14">
      <c r="A14" s="11">
        <v>1</v>
      </c>
      <c r="B14" s="26" t="str">
        <v>P. khách</v>
      </c>
      <c r="C14" s="26" t="str">
        <v>m2</v>
      </c>
      <c r="D14" s="224">
        <f>+32.1*1.2</f>
      </c>
      <c r="E14" s="37">
        <v>180000</v>
      </c>
      <c r="F14" s="37">
        <f>E14*D14</f>
      </c>
      <c r="G14" s="28"/>
      <c r="H14" s="192"/>
      <c r="I14" s="192"/>
      <c r="J14" s="192"/>
      <c r="K14" s="192"/>
      <c r="L14" s="95"/>
      <c r="M14" s="95"/>
      <c r="N14" s="95"/>
      <c r="O14" s="95"/>
      <c r="P14" s="95"/>
      <c r="Q14" s="95"/>
      <c r="R14" s="95"/>
      <c r="S14" s="95"/>
      <c r="T14" s="95"/>
    </row>
    <row customHeight="true" ht="33" r="15">
      <c r="A15" s="11">
        <v>2</v>
      </c>
      <c r="B15" s="26" t="str">
        <v>P. ngủ 01</v>
      </c>
      <c r="C15" s="26" t="str">
        <v>m2</v>
      </c>
      <c r="D15" s="224">
        <f>+19.9*1.2</f>
      </c>
      <c r="E15" s="37">
        <v>180000</v>
      </c>
      <c r="F15" s="37">
        <f>E15*D15</f>
      </c>
      <c r="G15" s="28"/>
      <c r="H15" s="192"/>
      <c r="I15" s="192"/>
      <c r="J15" s="192"/>
      <c r="K15" s="192"/>
      <c r="L15" s="95"/>
      <c r="M15" s="95"/>
      <c r="N15" s="95"/>
      <c r="O15" s="95"/>
      <c r="P15" s="95"/>
      <c r="Q15" s="95"/>
      <c r="R15" s="95"/>
      <c r="S15" s="95"/>
      <c r="T15" s="95"/>
    </row>
    <row customHeight="true" ht="33" r="16">
      <c r="A16" s="11">
        <v>3</v>
      </c>
      <c r="B16" s="26" t="str">
        <v>Hành lang</v>
      </c>
      <c r="C16" s="26" t="str">
        <v>m2</v>
      </c>
      <c r="D16" s="224">
        <v>4</v>
      </c>
      <c r="E16" s="37">
        <v>180000</v>
      </c>
      <c r="F16" s="37">
        <f>E16*D16</f>
      </c>
      <c r="G16" s="28"/>
      <c r="H16" s="192"/>
      <c r="I16" s="192"/>
      <c r="J16" s="192"/>
      <c r="K16" s="192"/>
      <c r="L16" s="95"/>
      <c r="M16" s="95"/>
      <c r="N16" s="95"/>
      <c r="O16" s="95"/>
      <c r="P16" s="95"/>
      <c r="Q16" s="95"/>
      <c r="R16" s="95"/>
      <c r="S16" s="95"/>
      <c r="T16" s="95"/>
    </row>
    <row customHeight="true" ht="33" r="17">
      <c r="A17" s="11">
        <v>4</v>
      </c>
      <c r="B17" s="26" t="str">
        <v>Vệ sinh WC2.1; WC2.2</v>
      </c>
      <c r="C17" s="26" t="str">
        <v>m2</v>
      </c>
      <c r="D17" s="224">
        <f>+3.88*1.2</f>
      </c>
      <c r="E17" s="37">
        <v>210000</v>
      </c>
      <c r="F17" s="37">
        <f>E17*D17</f>
      </c>
      <c r="G17" s="28"/>
      <c r="H17" s="192"/>
      <c r="I17" s="192"/>
      <c r="J17" s="192"/>
      <c r="K17" s="192"/>
      <c r="L17" s="95"/>
      <c r="M17" s="95"/>
      <c r="N17" s="95"/>
      <c r="O17" s="95"/>
      <c r="P17" s="95"/>
      <c r="Q17" s="95"/>
      <c r="R17" s="95"/>
      <c r="S17" s="95"/>
      <c r="T17" s="95"/>
    </row>
    <row customHeight="true" ht="33" r="18">
      <c r="A18" s="11" t="str">
        <v>III</v>
      </c>
      <c r="B18" s="26" t="str">
        <v>Tầng 3</v>
      </c>
      <c r="C18" s="26"/>
      <c r="D18" s="37"/>
      <c r="E18" s="37"/>
      <c r="F18" s="226">
        <f>SUM(F19:F21)</f>
      </c>
      <c r="G18" s="28"/>
      <c r="H18" s="192"/>
      <c r="I18" s="192"/>
      <c r="J18" s="192"/>
      <c r="K18" s="192"/>
      <c r="L18" s="95"/>
      <c r="M18" s="95"/>
      <c r="N18" s="95"/>
      <c r="O18" s="95"/>
      <c r="P18" s="95"/>
      <c r="Q18" s="95"/>
      <c r="R18" s="95"/>
      <c r="S18" s="95"/>
      <c r="T18" s="95"/>
    </row>
    <row customHeight="true" ht="33" r="19">
      <c r="A19" s="11">
        <v>1</v>
      </c>
      <c r="B19" s="28" t="str">
        <v>P ngủ Master</v>
      </c>
      <c r="C19" s="26" t="str">
        <v>m2</v>
      </c>
      <c r="D19" s="224">
        <f>+28.52*1.2</f>
      </c>
      <c r="E19" s="37">
        <v>180000</v>
      </c>
      <c r="F19" s="37">
        <f>E19*D19</f>
      </c>
      <c r="G19" s="28"/>
      <c r="H19" s="192"/>
      <c r="I19" s="192"/>
      <c r="J19" s="192"/>
      <c r="K19" s="192"/>
      <c r="L19" s="95"/>
      <c r="M19" s="95"/>
      <c r="N19" s="95"/>
      <c r="O19" s="95"/>
      <c r="P19" s="95"/>
      <c r="Q19" s="95"/>
      <c r="R19" s="95"/>
      <c r="S19" s="95"/>
      <c r="T19" s="95"/>
    </row>
    <row customHeight="true" ht="33" r="20">
      <c r="A20" s="11">
        <v>2</v>
      </c>
      <c r="B20" s="26" t="str">
        <v>Phòng ngủ 02</v>
      </c>
      <c r="C20" s="26" t="str">
        <v>m2</v>
      </c>
      <c r="D20" s="224">
        <f>+18.37*1.2</f>
      </c>
      <c r="E20" s="37">
        <v>180000</v>
      </c>
      <c r="F20" s="37">
        <f>E20*D20</f>
      </c>
      <c r="G20" s="28"/>
      <c r="H20" s="192"/>
      <c r="I20" s="192"/>
      <c r="J20" s="192"/>
      <c r="K20" s="192"/>
      <c r="L20" s="95"/>
      <c r="M20" s="95"/>
      <c r="N20" s="95"/>
      <c r="O20" s="95"/>
      <c r="P20" s="95"/>
      <c r="Q20" s="95"/>
      <c r="R20" s="95"/>
      <c r="S20" s="95"/>
      <c r="T20" s="95"/>
    </row>
    <row customHeight="true" ht="33" r="21">
      <c r="A21" s="11">
        <v>3</v>
      </c>
      <c r="B21" s="26" t="str">
        <v>Phòng vệ sinh WC3.1 + WC 3.2</v>
      </c>
      <c r="C21" s="26" t="str">
        <v>m2</v>
      </c>
      <c r="D21" s="224">
        <f>+(4.39+3.8)*1.1</f>
      </c>
      <c r="E21" s="37">
        <v>210000</v>
      </c>
      <c r="F21" s="37">
        <f>E21*D21</f>
      </c>
      <c r="G21" s="28"/>
      <c r="H21" s="192"/>
      <c r="I21" s="192"/>
      <c r="J21" s="192"/>
      <c r="K21" s="192"/>
      <c r="L21" s="95"/>
      <c r="M21" s="95"/>
      <c r="N21" s="95"/>
      <c r="O21" s="95"/>
      <c r="P21" s="95"/>
      <c r="Q21" s="95"/>
      <c r="R21" s="95"/>
      <c r="S21" s="95"/>
      <c r="T21" s="95"/>
    </row>
    <row customHeight="true" ht="30" r="22">
      <c r="A22" s="11" t="str">
        <v>IV</v>
      </c>
      <c r="B22" s="26" t="str">
        <v>Tầng 4</v>
      </c>
      <c r="C22" s="26"/>
      <c r="D22" s="37"/>
      <c r="E22" s="37"/>
      <c r="F22" s="226">
        <f>SUM(F23:F26)</f>
      </c>
      <c r="G22" s="28"/>
      <c r="H22" s="192"/>
      <c r="I22" s="192"/>
      <c r="J22" s="192"/>
      <c r="K22" s="192"/>
      <c r="L22" s="95"/>
      <c r="M22" s="95"/>
      <c r="N22" s="95"/>
      <c r="O22" s="95"/>
      <c r="P22" s="95"/>
      <c r="Q22" s="95"/>
      <c r="R22" s="95"/>
      <c r="S22" s="95"/>
      <c r="T22" s="95"/>
    </row>
    <row customHeight="true" ht="21" r="23">
      <c r="A23" s="11">
        <v>1</v>
      </c>
      <c r="B23" s="26" t="str">
        <v>Phòng thờ</v>
      </c>
      <c r="C23" s="26" t="str">
        <v>m2</v>
      </c>
      <c r="D23" s="37">
        <f>+13*1.1</f>
      </c>
      <c r="E23" s="37">
        <v>180000</v>
      </c>
      <c r="F23" s="37">
        <f>+E23*D23</f>
      </c>
      <c r="G23" s="28"/>
      <c r="H23" s="192"/>
      <c r="I23" s="192"/>
      <c r="J23" s="192"/>
      <c r="K23" s="192"/>
      <c r="L23" s="95"/>
      <c r="M23" s="95"/>
      <c r="N23" s="95"/>
      <c r="O23" s="95"/>
      <c r="P23" s="95"/>
      <c r="Q23" s="95"/>
      <c r="R23" s="95"/>
      <c r="S23" s="95"/>
      <c r="T23" s="95"/>
    </row>
    <row customHeight="true" ht="21" r="24">
      <c r="A24" s="11">
        <v>2</v>
      </c>
      <c r="B24" s="26" t="str">
        <v>P Kho</v>
      </c>
      <c r="C24" s="26" t="str">
        <v>m2</v>
      </c>
      <c r="D24" s="37">
        <f>+6*1.1</f>
      </c>
      <c r="E24" s="37">
        <v>180000</v>
      </c>
      <c r="F24" s="37">
        <f>+E24*D24</f>
      </c>
      <c r="G24" s="28"/>
      <c r="H24" s="192"/>
      <c r="I24" s="192"/>
      <c r="J24" s="192"/>
      <c r="K24" s="192"/>
      <c r="L24" s="95"/>
      <c r="M24" s="95"/>
      <c r="N24" s="95"/>
      <c r="O24" s="95"/>
      <c r="P24" s="95"/>
      <c r="Q24" s="95"/>
      <c r="R24" s="95"/>
      <c r="S24" s="95"/>
      <c r="T24" s="95"/>
    </row>
    <row customHeight="true" ht="21" r="25">
      <c r="A25" s="11">
        <v>3</v>
      </c>
      <c r="B25" s="26" t="str">
        <v>Yoga</v>
      </c>
      <c r="C25" s="26" t="str">
        <v>m2</v>
      </c>
      <c r="D25" s="37">
        <f>+14.66*1.2</f>
      </c>
      <c r="E25" s="37">
        <v>180000</v>
      </c>
      <c r="F25" s="37">
        <f>+E25*D25</f>
      </c>
      <c r="G25" s="28"/>
      <c r="H25" s="192"/>
      <c r="I25" s="192"/>
      <c r="J25" s="192"/>
      <c r="K25" s="192"/>
      <c r="L25" s="95"/>
      <c r="M25" s="95"/>
      <c r="N25" s="95"/>
      <c r="O25" s="95"/>
      <c r="P25" s="95"/>
      <c r="Q25" s="95"/>
      <c r="R25" s="95"/>
      <c r="S25" s="95"/>
      <c r="T25" s="95"/>
    </row>
    <row customHeight="true" ht="21" r="26">
      <c r="A26" s="11">
        <v>4</v>
      </c>
      <c r="B26" s="26" t="str">
        <v>Giặt phơi</v>
      </c>
      <c r="C26" s="26" t="str">
        <v>m2</v>
      </c>
      <c r="D26" s="37">
        <f>+10</f>
      </c>
      <c r="E26" s="37">
        <v>180000</v>
      </c>
      <c r="F26" s="37">
        <f>+E26*D26</f>
      </c>
      <c r="G26" s="28"/>
      <c r="H26" s="192"/>
      <c r="I26" s="192"/>
      <c r="J26" s="192"/>
      <c r="K26" s="192"/>
      <c r="L26" s="95"/>
      <c r="M26" s="95"/>
      <c r="N26" s="95"/>
      <c r="O26" s="95"/>
      <c r="P26" s="95"/>
      <c r="Q26" s="95"/>
      <c r="R26" s="95"/>
      <c r="S26" s="95"/>
      <c r="T26" s="95"/>
    </row>
    <row customHeight="true" ht="33" r="27">
      <c r="A27" s="232" t="str">
        <v>ĐẠI DIỆN CHỦ ĐẦU TƯ</v>
      </c>
      <c r="B27" s="232"/>
      <c r="C27" s="232" t="str">
        <v>ĐẠI DIỆN ĐƠN VỊ THI CÔNG</v>
      </c>
      <c r="D27" s="232"/>
      <c r="E27" s="232"/>
      <c r="F27" s="232"/>
      <c r="G27" s="232"/>
      <c r="H27" s="232"/>
      <c r="I27" s="232"/>
      <c r="J27" s="232"/>
      <c r="K27" s="192"/>
      <c r="L27" s="95"/>
      <c r="M27" s="95"/>
      <c r="N27" s="95"/>
      <c r="O27" s="95"/>
      <c r="P27" s="95"/>
      <c r="Q27" s="95"/>
      <c r="R27" s="95"/>
      <c r="S27" s="95"/>
      <c r="T27" s="95"/>
    </row>
    <row customHeight="true" ht="33" r="28">
      <c r="A28" s="209"/>
      <c r="B28" s="192"/>
      <c r="C28" s="192"/>
      <c r="D28" s="210"/>
      <c r="E28" s="210"/>
      <c r="F28" s="210"/>
      <c r="G28" s="156"/>
      <c r="H28" s="192"/>
      <c r="I28" s="192"/>
      <c r="J28" s="192"/>
      <c r="K28" s="192"/>
      <c r="L28" s="95"/>
      <c r="M28" s="95"/>
      <c r="N28" s="95"/>
      <c r="O28" s="95"/>
      <c r="P28" s="95"/>
      <c r="Q28" s="95"/>
      <c r="R28" s="95"/>
      <c r="S28" s="95"/>
      <c r="T28" s="95"/>
    </row>
    <row customHeight="true" ht="33" r="29">
      <c r="A29" s="209"/>
      <c r="B29" s="192"/>
      <c r="C29" s="192"/>
      <c r="D29" s="210"/>
      <c r="E29" s="210"/>
      <c r="F29" s="210"/>
      <c r="G29" s="156"/>
      <c r="H29" s="192"/>
      <c r="I29" s="192"/>
      <c r="J29" s="192"/>
      <c r="K29" s="192"/>
      <c r="L29" s="95"/>
      <c r="M29" s="95"/>
      <c r="N29" s="95"/>
      <c r="O29" s="95"/>
      <c r="P29" s="95"/>
      <c r="Q29" s="95"/>
      <c r="R29" s="95"/>
      <c r="S29" s="95"/>
      <c r="T29" s="95"/>
    </row>
    <row customHeight="true" ht="33" r="30">
      <c r="A30" s="208"/>
      <c r="B30" s="207"/>
      <c r="C30" s="207"/>
      <c r="D30" s="206"/>
      <c r="E30" s="206"/>
      <c r="F30" s="206"/>
      <c r="G30" s="207"/>
      <c r="H30" s="207"/>
      <c r="I30" s="207"/>
      <c r="J30" s="207"/>
      <c r="K30" s="207"/>
      <c r="L30" s="95"/>
      <c r="M30" s="95"/>
      <c r="N30" s="95"/>
      <c r="O30" s="95"/>
      <c r="P30" s="95"/>
      <c r="Q30" s="95"/>
      <c r="R30" s="95"/>
      <c r="S30" s="95"/>
      <c r="T30" s="95"/>
    </row>
    <row customHeight="true" ht="33" r="31">
      <c r="A31" s="209"/>
      <c r="B31" s="192"/>
      <c r="C31" s="192"/>
      <c r="D31" s="234"/>
      <c r="E31" s="234"/>
      <c r="F31" s="234"/>
      <c r="G31" s="234"/>
      <c r="H31" s="192"/>
      <c r="I31" s="192"/>
      <c r="J31" s="192"/>
      <c r="K31" s="192"/>
      <c r="L31" s="95"/>
      <c r="M31" s="95"/>
      <c r="N31" s="95"/>
      <c r="O31" s="95"/>
      <c r="P31" s="95"/>
      <c r="Q31" s="95"/>
      <c r="R31" s="95"/>
      <c r="S31" s="95"/>
      <c r="T31" s="95"/>
    </row>
    <row customHeight="true" ht="33" r="32">
      <c r="A32" s="209"/>
      <c r="B32" s="192"/>
      <c r="C32" s="192"/>
      <c r="D32" s="233"/>
      <c r="E32" s="233"/>
      <c r="F32" s="233"/>
      <c r="G32" s="233"/>
      <c r="H32" s="192"/>
      <c r="I32" s="192"/>
      <c r="J32" s="192"/>
      <c r="K32" s="192"/>
      <c r="L32" s="95"/>
      <c r="M32" s="95"/>
      <c r="N32" s="95"/>
      <c r="O32" s="95"/>
      <c r="P32" s="95"/>
      <c r="Q32" s="95"/>
      <c r="R32" s="95"/>
      <c r="S32" s="95"/>
      <c r="T32" s="95"/>
    </row>
    <row customHeight="true" ht="33" r="33">
      <c r="A33" s="209"/>
      <c r="B33" s="192"/>
      <c r="C33" s="192"/>
      <c r="D33" s="210"/>
      <c r="E33" s="210"/>
      <c r="F33" s="210"/>
      <c r="G33" s="156"/>
      <c r="H33" s="192"/>
      <c r="I33" s="192"/>
      <c r="J33" s="192"/>
      <c r="K33" s="192"/>
      <c r="L33" s="95"/>
      <c r="M33" s="95"/>
      <c r="N33" s="95"/>
      <c r="O33" s="95"/>
      <c r="P33" s="95"/>
      <c r="Q33" s="95"/>
      <c r="R33" s="95"/>
      <c r="S33" s="95"/>
      <c r="T33" s="95"/>
    </row>
    <row customHeight="true" ht="33" r="34">
      <c r="A34" s="209"/>
      <c r="B34" s="192"/>
      <c r="C34" s="192"/>
      <c r="D34" s="210"/>
      <c r="E34" s="210"/>
      <c r="F34" s="210"/>
      <c r="G34" s="156"/>
      <c r="H34" s="192"/>
      <c r="I34" s="192"/>
      <c r="J34" s="192"/>
      <c r="K34" s="192"/>
      <c r="L34" s="95"/>
      <c r="M34" s="95"/>
      <c r="N34" s="95"/>
      <c r="O34" s="95"/>
      <c r="P34" s="95"/>
      <c r="Q34" s="95"/>
      <c r="R34" s="95"/>
      <c r="S34" s="95"/>
      <c r="T34" s="95"/>
    </row>
    <row customHeight="true" ht="33" r="35">
      <c r="A35" s="209"/>
      <c r="B35" s="192"/>
      <c r="C35" s="192"/>
      <c r="D35" s="210"/>
      <c r="E35" s="210"/>
      <c r="F35" s="210"/>
      <c r="G35" s="156"/>
      <c r="H35" s="192"/>
      <c r="I35" s="192"/>
      <c r="J35" s="192"/>
      <c r="K35" s="192"/>
      <c r="L35" s="95"/>
      <c r="M35" s="95"/>
      <c r="N35" s="95"/>
      <c r="O35" s="95"/>
      <c r="P35" s="95"/>
      <c r="Q35" s="95"/>
      <c r="R35" s="95"/>
      <c r="S35" s="95"/>
      <c r="T35" s="95"/>
    </row>
    <row customHeight="true" ht="33" r="36">
      <c r="A36" s="209"/>
      <c r="B36" s="192"/>
      <c r="C36" s="192"/>
      <c r="D36" s="210"/>
      <c r="E36" s="210"/>
      <c r="F36" s="210"/>
      <c r="G36" s="156"/>
      <c r="H36" s="192"/>
      <c r="I36" s="192"/>
      <c r="J36" s="192"/>
      <c r="K36" s="192"/>
      <c r="L36" s="95"/>
      <c r="M36" s="95"/>
      <c r="N36" s="95"/>
      <c r="O36" s="95"/>
      <c r="P36" s="95"/>
      <c r="Q36" s="95"/>
      <c r="R36" s="95"/>
      <c r="S36" s="95"/>
      <c r="T36" s="95"/>
    </row>
    <row customHeight="true" ht="33" r="37">
      <c r="A37" s="209"/>
      <c r="B37" s="192"/>
      <c r="C37" s="192"/>
      <c r="D37" s="210"/>
      <c r="E37" s="210"/>
      <c r="F37" s="210"/>
      <c r="G37" s="156"/>
      <c r="H37" s="192"/>
      <c r="I37" s="192"/>
      <c r="J37" s="192"/>
      <c r="K37" s="192"/>
      <c r="L37" s="95"/>
      <c r="M37" s="95"/>
      <c r="N37" s="95"/>
      <c r="O37" s="95"/>
      <c r="P37" s="95"/>
      <c r="Q37" s="95"/>
      <c r="R37" s="95"/>
      <c r="S37" s="95"/>
      <c r="T37" s="95"/>
    </row>
    <row customHeight="true" ht="33" r="38">
      <c r="A38" s="209"/>
      <c r="B38" s="192"/>
      <c r="C38" s="192"/>
      <c r="D38" s="210"/>
      <c r="E38" s="210"/>
      <c r="F38" s="210"/>
      <c r="G38" s="156"/>
      <c r="H38" s="192"/>
      <c r="I38" s="192"/>
      <c r="J38" s="192"/>
      <c r="K38" s="192"/>
      <c r="L38" s="95"/>
      <c r="M38" s="95"/>
      <c r="N38" s="95"/>
      <c r="O38" s="95"/>
      <c r="P38" s="95"/>
      <c r="Q38" s="95"/>
      <c r="R38" s="95"/>
      <c r="S38" s="95"/>
      <c r="T38" s="95"/>
    </row>
    <row customHeight="true" ht="33" r="39">
      <c r="A39" s="209"/>
      <c r="B39" s="192"/>
      <c r="C39" s="192"/>
      <c r="D39" s="210"/>
      <c r="E39" s="210"/>
      <c r="F39" s="210"/>
      <c r="G39" s="156"/>
      <c r="H39" s="192"/>
      <c r="I39" s="192"/>
      <c r="J39" s="192"/>
      <c r="K39" s="192"/>
      <c r="L39" s="95"/>
      <c r="M39" s="95"/>
      <c r="N39" s="95"/>
      <c r="O39" s="95"/>
      <c r="P39" s="95"/>
      <c r="Q39" s="95"/>
      <c r="R39" s="95"/>
      <c r="S39" s="95"/>
      <c r="T39" s="95"/>
    </row>
    <row customHeight="true" ht="33" r="40">
      <c r="A40" s="209"/>
      <c r="B40" s="192"/>
      <c r="C40" s="192"/>
      <c r="D40" s="210"/>
      <c r="E40" s="210"/>
      <c r="F40" s="210"/>
      <c r="G40" s="156"/>
      <c r="H40" s="192"/>
      <c r="I40" s="192"/>
      <c r="J40" s="192"/>
      <c r="K40" s="192"/>
      <c r="L40" s="95"/>
      <c r="M40" s="95"/>
      <c r="N40" s="95"/>
      <c r="O40" s="95"/>
      <c r="P40" s="95"/>
      <c r="Q40" s="95"/>
      <c r="R40" s="95"/>
      <c r="S40" s="95"/>
      <c r="T40" s="95"/>
    </row>
    <row customHeight="true" ht="33" r="41">
      <c r="A41" s="209"/>
      <c r="B41" s="192"/>
      <c r="C41" s="192"/>
      <c r="D41" s="210"/>
      <c r="E41" s="210"/>
      <c r="F41" s="210"/>
      <c r="G41" s="156"/>
      <c r="H41" s="192"/>
      <c r="I41" s="192"/>
      <c r="J41" s="192"/>
      <c r="K41" s="192"/>
      <c r="L41" s="95"/>
      <c r="M41" s="95"/>
      <c r="N41" s="95"/>
      <c r="O41" s="95"/>
      <c r="P41" s="95"/>
      <c r="Q41" s="95"/>
      <c r="R41" s="95"/>
      <c r="S41" s="95"/>
      <c r="T41" s="95"/>
    </row>
    <row customHeight="true" ht="33" r="42">
      <c r="A42" s="209"/>
      <c r="B42" s="192"/>
      <c r="C42" s="192"/>
      <c r="D42" s="210"/>
      <c r="E42" s="210"/>
      <c r="F42" s="210"/>
      <c r="G42" s="156"/>
      <c r="H42" s="192"/>
      <c r="I42" s="192"/>
      <c r="J42" s="192"/>
      <c r="K42" s="192"/>
      <c r="L42" s="95"/>
      <c r="M42" s="95"/>
      <c r="N42" s="95"/>
      <c r="O42" s="95"/>
      <c r="P42" s="95"/>
      <c r="Q42" s="95"/>
      <c r="R42" s="95"/>
      <c r="S42" s="95"/>
      <c r="T42" s="95"/>
    </row>
    <row customHeight="true" ht="33" r="43">
      <c r="A43" s="209"/>
      <c r="B43" s="192"/>
      <c r="C43" s="192"/>
      <c r="D43" s="210"/>
      <c r="E43" s="210"/>
      <c r="F43" s="210"/>
      <c r="G43" s="156"/>
      <c r="H43" s="192"/>
      <c r="I43" s="192"/>
      <c r="J43" s="192"/>
      <c r="K43" s="192"/>
      <c r="L43" s="95"/>
      <c r="M43" s="95"/>
      <c r="N43" s="95"/>
      <c r="O43" s="95"/>
      <c r="P43" s="95"/>
      <c r="Q43" s="95"/>
      <c r="R43" s="95"/>
      <c r="S43" s="95"/>
      <c r="T43" s="95"/>
    </row>
    <row customHeight="true" ht="33" r="44">
      <c r="A44" s="209"/>
      <c r="B44" s="192"/>
      <c r="C44" s="192"/>
      <c r="D44" s="210"/>
      <c r="E44" s="210"/>
      <c r="F44" s="210"/>
      <c r="G44" s="156"/>
      <c r="H44" s="192"/>
      <c r="I44" s="192"/>
      <c r="J44" s="192"/>
      <c r="K44" s="192"/>
      <c r="L44" s="95"/>
      <c r="M44" s="95"/>
      <c r="N44" s="95"/>
      <c r="O44" s="95"/>
      <c r="P44" s="95"/>
      <c r="Q44" s="95"/>
      <c r="R44" s="95"/>
      <c r="S44" s="95"/>
      <c r="T44" s="95"/>
    </row>
    <row customHeight="true" ht="33" r="45">
      <c r="A45" s="209"/>
      <c r="B45" s="192"/>
      <c r="C45" s="192"/>
      <c r="D45" s="210"/>
      <c r="E45" s="210"/>
      <c r="F45" s="210"/>
      <c r="G45" s="156"/>
      <c r="H45" s="192"/>
      <c r="I45" s="192"/>
      <c r="J45" s="192"/>
      <c r="K45" s="192"/>
      <c r="L45" s="95"/>
      <c r="M45" s="95"/>
      <c r="N45" s="95"/>
      <c r="O45" s="95"/>
      <c r="P45" s="95"/>
      <c r="Q45" s="95"/>
      <c r="R45" s="95"/>
      <c r="S45" s="95"/>
      <c r="T45" s="95"/>
    </row>
    <row customHeight="true" ht="33" r="46">
      <c r="A46" s="209"/>
      <c r="B46" s="192"/>
      <c r="C46" s="192"/>
      <c r="D46" s="210"/>
      <c r="E46" s="210"/>
      <c r="F46" s="210"/>
      <c r="G46" s="156"/>
      <c r="H46" s="192"/>
      <c r="I46" s="192"/>
      <c r="J46" s="192"/>
      <c r="K46" s="192"/>
      <c r="L46" s="95"/>
      <c r="M46" s="95"/>
      <c r="N46" s="95"/>
      <c r="O46" s="95"/>
      <c r="P46" s="95"/>
      <c r="Q46" s="95"/>
      <c r="R46" s="95"/>
      <c r="S46" s="95"/>
      <c r="T46" s="95"/>
    </row>
    <row customHeight="true" ht="33" r="47">
      <c r="A47" s="209"/>
      <c r="B47" s="192"/>
      <c r="C47" s="192"/>
      <c r="D47" s="210"/>
      <c r="E47" s="210"/>
      <c r="F47" s="210"/>
      <c r="G47" s="156"/>
      <c r="H47" s="192"/>
      <c r="I47" s="192"/>
      <c r="J47" s="192"/>
      <c r="K47" s="192"/>
      <c r="L47" s="95"/>
      <c r="M47" s="95"/>
      <c r="N47" s="95"/>
      <c r="O47" s="95"/>
      <c r="P47" s="95"/>
      <c r="Q47" s="95"/>
      <c r="R47" s="95"/>
      <c r="S47" s="95"/>
      <c r="T47" s="95"/>
    </row>
    <row customHeight="true" ht="33" r="48">
      <c r="A48" s="209"/>
      <c r="B48" s="192"/>
      <c r="C48" s="192"/>
      <c r="D48" s="210"/>
      <c r="E48" s="210"/>
      <c r="F48" s="210"/>
      <c r="G48" s="156"/>
      <c r="H48" s="192"/>
      <c r="I48" s="192"/>
      <c r="J48" s="192"/>
      <c r="K48" s="192"/>
      <c r="L48" s="95"/>
      <c r="M48" s="95"/>
      <c r="N48" s="95"/>
      <c r="O48" s="95"/>
      <c r="P48" s="95"/>
      <c r="Q48" s="95"/>
      <c r="R48" s="95"/>
      <c r="S48" s="95"/>
      <c r="T48" s="95"/>
    </row>
    <row customHeight="true" ht="33" r="49">
      <c r="A49" s="209"/>
      <c r="B49" s="192"/>
      <c r="C49" s="192"/>
      <c r="D49" s="210"/>
      <c r="E49" s="210"/>
      <c r="F49" s="210"/>
      <c r="G49" s="156"/>
      <c r="H49" s="192"/>
      <c r="I49" s="192"/>
      <c r="J49" s="192"/>
      <c r="K49" s="192"/>
      <c r="L49" s="95"/>
      <c r="M49" s="95"/>
      <c r="N49" s="95"/>
      <c r="O49" s="95"/>
      <c r="P49" s="95"/>
      <c r="Q49" s="95"/>
      <c r="R49" s="95"/>
      <c r="S49" s="95"/>
      <c r="T49" s="95"/>
    </row>
    <row customHeight="true" ht="33" r="50">
      <c r="A50" s="209"/>
      <c r="B50" s="192"/>
      <c r="C50" s="192"/>
      <c r="D50" s="210"/>
      <c r="E50" s="210"/>
      <c r="F50" s="210"/>
      <c r="G50" s="156"/>
      <c r="H50" s="192"/>
      <c r="I50" s="192"/>
      <c r="J50" s="192"/>
      <c r="K50" s="192"/>
      <c r="L50" s="95"/>
      <c r="M50" s="95"/>
      <c r="N50" s="95"/>
      <c r="O50" s="95"/>
      <c r="P50" s="95"/>
      <c r="Q50" s="95"/>
      <c r="R50" s="95"/>
      <c r="S50" s="95"/>
      <c r="T50" s="95"/>
    </row>
    <row customHeight="true" ht="33" r="51">
      <c r="A51" s="209"/>
      <c r="B51" s="192"/>
      <c r="C51" s="192"/>
      <c r="D51" s="210"/>
      <c r="E51" s="210"/>
      <c r="F51" s="210"/>
      <c r="G51" s="156"/>
      <c r="H51" s="192"/>
      <c r="I51" s="192"/>
      <c r="J51" s="192"/>
      <c r="K51" s="192"/>
      <c r="L51" s="95"/>
      <c r="M51" s="95"/>
      <c r="N51" s="95"/>
      <c r="O51" s="95"/>
      <c r="P51" s="95"/>
      <c r="Q51" s="95"/>
      <c r="R51" s="95"/>
      <c r="S51" s="95"/>
      <c r="T51" s="95"/>
    </row>
    <row customHeight="true" ht="33" r="52">
      <c r="A52" s="209"/>
      <c r="B52" s="192"/>
      <c r="C52" s="192"/>
      <c r="D52" s="210"/>
      <c r="E52" s="210"/>
      <c r="F52" s="210"/>
      <c r="G52" s="156"/>
      <c r="H52" s="192"/>
      <c r="I52" s="192"/>
      <c r="J52" s="192"/>
      <c r="K52" s="192"/>
      <c r="L52" s="95"/>
      <c r="M52" s="95"/>
      <c r="N52" s="95"/>
      <c r="O52" s="95"/>
      <c r="P52" s="95"/>
      <c r="Q52" s="95"/>
      <c r="R52" s="95"/>
      <c r="S52" s="95"/>
      <c r="T52" s="95"/>
    </row>
    <row customHeight="true" ht="33" r="53">
      <c r="A53" s="209"/>
      <c r="B53" s="192"/>
      <c r="C53" s="192"/>
      <c r="D53" s="210"/>
      <c r="E53" s="210"/>
      <c r="F53" s="210"/>
      <c r="G53" s="156"/>
      <c r="H53" s="192"/>
      <c r="I53" s="192"/>
      <c r="J53" s="192"/>
      <c r="K53" s="192"/>
      <c r="L53" s="95"/>
      <c r="M53" s="95"/>
      <c r="N53" s="95"/>
      <c r="O53" s="95"/>
      <c r="P53" s="95"/>
      <c r="Q53" s="95"/>
      <c r="R53" s="95"/>
      <c r="S53" s="95"/>
      <c r="T53" s="95"/>
    </row>
    <row customHeight="true" ht="33" r="54">
      <c r="A54" s="209"/>
      <c r="B54" s="192"/>
      <c r="C54" s="192"/>
      <c r="D54" s="210"/>
      <c r="E54" s="210"/>
      <c r="F54" s="210"/>
      <c r="G54" s="156"/>
      <c r="H54" s="192"/>
      <c r="I54" s="192"/>
      <c r="J54" s="192"/>
      <c r="K54" s="192"/>
      <c r="L54" s="95"/>
      <c r="M54" s="95"/>
      <c r="N54" s="95"/>
      <c r="O54" s="95"/>
      <c r="P54" s="95"/>
      <c r="Q54" s="95"/>
      <c r="R54" s="95"/>
      <c r="S54" s="95"/>
      <c r="T54" s="95"/>
    </row>
    <row customHeight="true" ht="33" r="55">
      <c r="A55" s="209"/>
      <c r="B55" s="192"/>
      <c r="C55" s="192"/>
      <c r="D55" s="210"/>
      <c r="E55" s="210"/>
      <c r="F55" s="210"/>
      <c r="G55" s="156"/>
      <c r="H55" s="192"/>
      <c r="I55" s="192"/>
      <c r="J55" s="192"/>
      <c r="K55" s="192"/>
      <c r="L55" s="95"/>
      <c r="M55" s="95"/>
      <c r="N55" s="95"/>
      <c r="O55" s="95"/>
      <c r="P55" s="95"/>
      <c r="Q55" s="95"/>
      <c r="R55" s="95"/>
      <c r="S55" s="95"/>
      <c r="T55" s="95"/>
    </row>
    <row customHeight="true" ht="33" r="56">
      <c r="A56" s="209"/>
      <c r="B56" s="192"/>
      <c r="C56" s="192"/>
      <c r="D56" s="210"/>
      <c r="E56" s="210"/>
      <c r="F56" s="210"/>
      <c r="G56" s="156"/>
      <c r="H56" s="192"/>
      <c r="I56" s="192"/>
      <c r="J56" s="192"/>
      <c r="K56" s="192"/>
      <c r="L56" s="95"/>
      <c r="M56" s="95"/>
      <c r="N56" s="95"/>
      <c r="O56" s="95"/>
      <c r="P56" s="95"/>
      <c r="Q56" s="95"/>
      <c r="R56" s="95"/>
      <c r="S56" s="95"/>
      <c r="T56" s="95"/>
    </row>
    <row customHeight="true" ht="33" r="57">
      <c r="A57" s="209"/>
      <c r="B57" s="192"/>
      <c r="C57" s="192"/>
      <c r="D57" s="210"/>
      <c r="E57" s="210"/>
      <c r="F57" s="210"/>
      <c r="G57" s="156"/>
      <c r="H57" s="192"/>
      <c r="I57" s="192"/>
      <c r="J57" s="192"/>
      <c r="K57" s="192"/>
      <c r="L57" s="95"/>
      <c r="M57" s="95"/>
      <c r="N57" s="95"/>
      <c r="O57" s="95"/>
      <c r="P57" s="95"/>
      <c r="Q57" s="95"/>
      <c r="R57" s="95"/>
      <c r="S57" s="95"/>
      <c r="T57" s="95"/>
    </row>
    <row customHeight="true" ht="33" r="58">
      <c r="A58" s="209"/>
      <c r="B58" s="192"/>
      <c r="C58" s="192"/>
      <c r="D58" s="210"/>
      <c r="E58" s="210"/>
      <c r="F58" s="210"/>
      <c r="G58" s="156"/>
      <c r="H58" s="192"/>
      <c r="I58" s="192"/>
      <c r="J58" s="192"/>
      <c r="K58" s="192"/>
      <c r="L58" s="95"/>
      <c r="M58" s="95"/>
      <c r="N58" s="95"/>
      <c r="O58" s="95"/>
      <c r="P58" s="95"/>
      <c r="Q58" s="95"/>
      <c r="R58" s="95"/>
      <c r="S58" s="95"/>
      <c r="T58" s="95"/>
    </row>
    <row customHeight="true" ht="33" r="59">
      <c r="A59" s="209"/>
      <c r="B59" s="192"/>
      <c r="C59" s="192"/>
      <c r="D59" s="210"/>
      <c r="E59" s="210"/>
      <c r="F59" s="210"/>
      <c r="G59" s="156"/>
      <c r="H59" s="192"/>
      <c r="I59" s="192"/>
      <c r="J59" s="192"/>
      <c r="K59" s="192"/>
      <c r="L59" s="95"/>
      <c r="M59" s="95"/>
      <c r="N59" s="95"/>
      <c r="O59" s="95"/>
      <c r="P59" s="95"/>
      <c r="Q59" s="95"/>
      <c r="R59" s="95"/>
      <c r="S59" s="95"/>
      <c r="T59" s="95"/>
    </row>
    <row customHeight="true" ht="33" r="60">
      <c r="A60" s="209"/>
      <c r="B60" s="192"/>
      <c r="C60" s="192"/>
      <c r="D60" s="210"/>
      <c r="E60" s="210"/>
      <c r="F60" s="210"/>
      <c r="G60" s="156"/>
      <c r="H60" s="192"/>
      <c r="I60" s="192"/>
      <c r="J60" s="192"/>
      <c r="K60" s="192"/>
      <c r="L60" s="95"/>
      <c r="M60" s="95"/>
      <c r="N60" s="95"/>
      <c r="O60" s="95"/>
      <c r="P60" s="95"/>
      <c r="Q60" s="95"/>
      <c r="R60" s="95"/>
      <c r="S60" s="95"/>
      <c r="T60" s="95"/>
    </row>
    <row customHeight="true" ht="33" r="61">
      <c r="A61" s="209"/>
      <c r="B61" s="192"/>
      <c r="C61" s="192"/>
      <c r="D61" s="210"/>
      <c r="E61" s="210"/>
      <c r="F61" s="210"/>
      <c r="G61" s="156"/>
      <c r="H61" s="192"/>
      <c r="I61" s="192"/>
      <c r="J61" s="192"/>
      <c r="K61" s="192"/>
      <c r="L61" s="95"/>
      <c r="M61" s="95"/>
      <c r="N61" s="95"/>
      <c r="O61" s="95"/>
      <c r="P61" s="95"/>
      <c r="Q61" s="95"/>
      <c r="R61" s="95"/>
      <c r="S61" s="95"/>
      <c r="T61" s="95"/>
    </row>
    <row customHeight="true" ht="33" r="62">
      <c r="A62" s="209"/>
      <c r="B62" s="192"/>
      <c r="C62" s="192"/>
      <c r="D62" s="210"/>
      <c r="E62" s="210"/>
      <c r="F62" s="210"/>
      <c r="G62" s="156"/>
      <c r="H62" s="192"/>
      <c r="I62" s="192"/>
      <c r="J62" s="192"/>
      <c r="K62" s="192"/>
      <c r="L62" s="95"/>
      <c r="M62" s="95"/>
      <c r="N62" s="95"/>
      <c r="O62" s="95"/>
      <c r="P62" s="95"/>
      <c r="Q62" s="95"/>
      <c r="R62" s="95"/>
      <c r="S62" s="95"/>
      <c r="T62" s="95"/>
    </row>
    <row customHeight="true" ht="33" r="63">
      <c r="A63" s="209"/>
      <c r="B63" s="192"/>
      <c r="C63" s="192"/>
      <c r="D63" s="210"/>
      <c r="E63" s="210"/>
      <c r="F63" s="210"/>
      <c r="G63" s="156"/>
      <c r="H63" s="192"/>
      <c r="I63" s="192"/>
      <c r="J63" s="192"/>
      <c r="K63" s="192"/>
      <c r="L63" s="95"/>
      <c r="M63" s="95"/>
      <c r="N63" s="95"/>
      <c r="O63" s="95"/>
      <c r="P63" s="95"/>
      <c r="Q63" s="95"/>
      <c r="R63" s="95"/>
      <c r="S63" s="95"/>
      <c r="T63" s="95"/>
    </row>
    <row customHeight="true" ht="33" r="64">
      <c r="A64" s="209"/>
      <c r="B64" s="192"/>
      <c r="C64" s="192"/>
      <c r="D64" s="210"/>
      <c r="E64" s="210"/>
      <c r="F64" s="210"/>
      <c r="G64" s="156"/>
      <c r="H64" s="192"/>
      <c r="I64" s="192"/>
      <c r="J64" s="192"/>
      <c r="K64" s="192"/>
      <c r="L64" s="95"/>
      <c r="M64" s="95"/>
      <c r="N64" s="95"/>
      <c r="O64" s="95"/>
      <c r="P64" s="95"/>
      <c r="Q64" s="95"/>
      <c r="R64" s="95"/>
      <c r="S64" s="95"/>
      <c r="T64" s="95"/>
    </row>
    <row customHeight="true" ht="33" r="65">
      <c r="A65" s="209"/>
      <c r="B65" s="192"/>
      <c r="C65" s="192"/>
      <c r="D65" s="210"/>
      <c r="E65" s="210"/>
      <c r="F65" s="210"/>
      <c r="G65" s="156"/>
      <c r="H65" s="192"/>
      <c r="I65" s="192"/>
      <c r="J65" s="192"/>
      <c r="K65" s="192"/>
      <c r="L65" s="95"/>
      <c r="M65" s="95"/>
      <c r="N65" s="95"/>
      <c r="O65" s="95"/>
      <c r="P65" s="95"/>
      <c r="Q65" s="95"/>
      <c r="R65" s="95"/>
      <c r="S65" s="95"/>
      <c r="T65" s="95"/>
    </row>
    <row customHeight="true" ht="33" r="66">
      <c r="A66" s="209"/>
      <c r="B66" s="192"/>
      <c r="C66" s="192"/>
      <c r="D66" s="210"/>
      <c r="E66" s="210"/>
      <c r="F66" s="210"/>
      <c r="G66" s="156"/>
      <c r="H66" s="192"/>
      <c r="I66" s="192"/>
      <c r="J66" s="192"/>
      <c r="K66" s="192"/>
      <c r="L66" s="95"/>
      <c r="M66" s="95"/>
      <c r="N66" s="95"/>
      <c r="O66" s="95"/>
      <c r="P66" s="95"/>
      <c r="Q66" s="95"/>
      <c r="R66" s="95"/>
      <c r="S66" s="95"/>
      <c r="T66" s="95"/>
    </row>
    <row customHeight="true" ht="33" r="67">
      <c r="A67" s="209"/>
      <c r="B67" s="192"/>
      <c r="C67" s="192"/>
      <c r="D67" s="210"/>
      <c r="E67" s="210"/>
      <c r="F67" s="210"/>
      <c r="G67" s="156"/>
      <c r="H67" s="192"/>
      <c r="I67" s="192"/>
      <c r="J67" s="192"/>
      <c r="K67" s="192"/>
      <c r="L67" s="95"/>
      <c r="M67" s="95"/>
      <c r="N67" s="95"/>
      <c r="O67" s="95"/>
      <c r="P67" s="95"/>
      <c r="Q67" s="95"/>
      <c r="R67" s="95"/>
      <c r="S67" s="95"/>
      <c r="T67" s="95"/>
    </row>
    <row customHeight="true" ht="33" r="68">
      <c r="A68" s="209"/>
      <c r="B68" s="192"/>
      <c r="C68" s="192"/>
      <c r="D68" s="210"/>
      <c r="E68" s="210"/>
      <c r="F68" s="210"/>
      <c r="G68" s="156"/>
      <c r="H68" s="192"/>
      <c r="I68" s="192"/>
      <c r="J68" s="192"/>
      <c r="K68" s="192"/>
      <c r="L68" s="95"/>
      <c r="M68" s="95"/>
      <c r="N68" s="95"/>
      <c r="O68" s="95"/>
      <c r="P68" s="95"/>
      <c r="Q68" s="95"/>
      <c r="R68" s="95"/>
      <c r="S68" s="95"/>
      <c r="T68" s="95"/>
    </row>
    <row customHeight="true" ht="33" r="69">
      <c r="A69" s="209"/>
      <c r="B69" s="192"/>
      <c r="C69" s="192"/>
      <c r="D69" s="210"/>
      <c r="E69" s="210"/>
      <c r="F69" s="210"/>
      <c r="G69" s="156"/>
      <c r="H69" s="192"/>
      <c r="I69" s="192"/>
      <c r="J69" s="192"/>
      <c r="K69" s="192"/>
      <c r="L69" s="95"/>
      <c r="M69" s="95"/>
      <c r="N69" s="95"/>
      <c r="O69" s="95"/>
      <c r="P69" s="95"/>
      <c r="Q69" s="95"/>
      <c r="R69" s="95"/>
      <c r="S69" s="95"/>
      <c r="T69" s="95"/>
    </row>
    <row customHeight="true" ht="33" r="70">
      <c r="A70" s="208"/>
      <c r="B70" s="192"/>
      <c r="C70" s="192"/>
      <c r="D70" s="210"/>
      <c r="E70" s="210"/>
      <c r="F70" s="210"/>
      <c r="G70" s="156"/>
      <c r="H70" s="192"/>
      <c r="I70" s="192"/>
      <c r="J70" s="192"/>
      <c r="K70" s="192"/>
      <c r="L70" s="95"/>
      <c r="M70" s="95"/>
      <c r="N70" s="95"/>
      <c r="O70" s="95"/>
      <c r="P70" s="95"/>
      <c r="Q70" s="95"/>
      <c r="R70" s="95"/>
      <c r="S70" s="95"/>
      <c r="T70" s="95"/>
    </row>
    <row customHeight="true" ht="33" r="71">
      <c r="A71" s="209"/>
      <c r="B71" s="192"/>
      <c r="C71" s="192"/>
      <c r="D71" s="210"/>
      <c r="E71" s="210"/>
      <c r="F71" s="210"/>
      <c r="G71" s="156"/>
      <c r="H71" s="192"/>
      <c r="I71" s="192"/>
      <c r="J71" s="192"/>
      <c r="K71" s="192"/>
      <c r="L71" s="95"/>
      <c r="M71" s="95"/>
      <c r="N71" s="95"/>
      <c r="O71" s="95"/>
      <c r="P71" s="95"/>
      <c r="Q71" s="95"/>
      <c r="R71" s="95"/>
      <c r="S71" s="95"/>
      <c r="T71" s="95"/>
    </row>
    <row customHeight="true" ht="33" r="72">
      <c r="A72" s="209"/>
      <c r="B72" s="192"/>
      <c r="C72" s="192"/>
      <c r="D72" s="210"/>
      <c r="E72" s="210"/>
      <c r="F72" s="210"/>
      <c r="G72" s="156"/>
      <c r="H72" s="192"/>
      <c r="I72" s="192"/>
      <c r="J72" s="192"/>
      <c r="K72" s="192"/>
      <c r="L72" s="95"/>
      <c r="M72" s="95"/>
      <c r="N72" s="95"/>
      <c r="O72" s="95"/>
      <c r="P72" s="95"/>
      <c r="Q72" s="95"/>
      <c r="R72" s="95"/>
      <c r="S72" s="95"/>
      <c r="T72" s="95"/>
    </row>
    <row customHeight="true" ht="33" r="73">
      <c r="A73" s="209"/>
      <c r="B73" s="192"/>
      <c r="C73" s="192"/>
      <c r="D73" s="210"/>
      <c r="E73" s="210"/>
      <c r="F73" s="210"/>
      <c r="G73" s="156"/>
      <c r="H73" s="192"/>
      <c r="I73" s="192"/>
      <c r="J73" s="192"/>
      <c r="K73" s="192"/>
      <c r="L73" s="95"/>
      <c r="M73" s="95"/>
      <c r="N73" s="95"/>
      <c r="O73" s="95"/>
      <c r="P73" s="95"/>
      <c r="Q73" s="95"/>
      <c r="R73" s="95"/>
      <c r="S73" s="95"/>
      <c r="T73" s="95"/>
    </row>
    <row customHeight="true" ht="33" r="74">
      <c r="A74" s="209"/>
      <c r="B74" s="192"/>
      <c r="C74" s="192"/>
      <c r="D74" s="210"/>
      <c r="E74" s="210"/>
      <c r="F74" s="210"/>
      <c r="G74" s="156"/>
      <c r="H74" s="192"/>
      <c r="I74" s="192"/>
      <c r="J74" s="192"/>
      <c r="K74" s="192"/>
      <c r="L74" s="95"/>
      <c r="M74" s="95"/>
      <c r="N74" s="95"/>
      <c r="O74" s="95"/>
      <c r="P74" s="95"/>
      <c r="Q74" s="95"/>
      <c r="R74" s="95"/>
      <c r="S74" s="95"/>
      <c r="T74" s="95"/>
    </row>
    <row customHeight="true" ht="33" r="75">
      <c r="A75" s="209"/>
      <c r="B75" s="192"/>
      <c r="C75" s="192"/>
      <c r="D75" s="210"/>
      <c r="E75" s="210"/>
      <c r="F75" s="210"/>
      <c r="G75" s="156"/>
      <c r="H75" s="192"/>
      <c r="I75" s="192"/>
      <c r="J75" s="192"/>
      <c r="K75" s="192"/>
      <c r="L75" s="95"/>
      <c r="M75" s="95"/>
      <c r="N75" s="95"/>
      <c r="O75" s="95"/>
      <c r="P75" s="95"/>
      <c r="Q75" s="95"/>
      <c r="R75" s="95"/>
      <c r="S75" s="95"/>
      <c r="T75" s="95"/>
    </row>
    <row customHeight="true" ht="33" r="76">
      <c r="A76" s="209"/>
      <c r="B76" s="192"/>
      <c r="C76" s="192"/>
      <c r="D76" s="210"/>
      <c r="E76" s="210"/>
      <c r="F76" s="210"/>
      <c r="G76" s="156"/>
      <c r="H76" s="192"/>
      <c r="I76" s="192"/>
      <c r="J76" s="192"/>
      <c r="K76" s="192"/>
      <c r="L76" s="95"/>
      <c r="M76" s="95"/>
      <c r="N76" s="95"/>
      <c r="O76" s="95"/>
      <c r="P76" s="95"/>
      <c r="Q76" s="95"/>
      <c r="R76" s="95"/>
      <c r="S76" s="95"/>
      <c r="T76" s="95"/>
    </row>
    <row customHeight="true" ht="33" r="77">
      <c r="A77" s="209"/>
      <c r="B77" s="192"/>
      <c r="C77" s="192"/>
      <c r="D77" s="210"/>
      <c r="E77" s="210"/>
      <c r="F77" s="210"/>
      <c r="G77" s="156"/>
      <c r="H77" s="192"/>
      <c r="I77" s="192"/>
      <c r="J77" s="192"/>
      <c r="K77" s="192"/>
      <c r="L77" s="95"/>
      <c r="M77" s="95"/>
      <c r="N77" s="95"/>
      <c r="O77" s="95"/>
      <c r="P77" s="95"/>
      <c r="Q77" s="95"/>
      <c r="R77" s="95"/>
      <c r="S77" s="95"/>
      <c r="T77" s="95"/>
    </row>
    <row customHeight="true" ht="33" r="78">
      <c r="A78" s="209"/>
      <c r="B78" s="192"/>
      <c r="C78" s="192"/>
      <c r="D78" s="210"/>
      <c r="E78" s="210"/>
      <c r="F78" s="210"/>
      <c r="G78" s="156"/>
      <c r="H78" s="192"/>
      <c r="I78" s="192"/>
      <c r="J78" s="192"/>
      <c r="K78" s="192"/>
      <c r="L78" s="95"/>
      <c r="M78" s="95"/>
      <c r="N78" s="95"/>
      <c r="O78" s="95"/>
      <c r="P78" s="95"/>
      <c r="Q78" s="95"/>
      <c r="R78" s="95"/>
      <c r="S78" s="95"/>
      <c r="T78" s="95"/>
    </row>
    <row customHeight="true" ht="33" r="79">
      <c r="A79" s="209"/>
      <c r="B79" s="192"/>
      <c r="C79" s="192"/>
      <c r="D79" s="210"/>
      <c r="E79" s="210"/>
      <c r="F79" s="210"/>
      <c r="G79" s="156"/>
      <c r="H79" s="192"/>
      <c r="I79" s="192"/>
      <c r="J79" s="192"/>
      <c r="K79" s="192"/>
      <c r="L79" s="95"/>
      <c r="M79" s="95"/>
      <c r="N79" s="95"/>
      <c r="O79" s="95"/>
      <c r="P79" s="95"/>
      <c r="Q79" s="95"/>
      <c r="R79" s="95"/>
      <c r="S79" s="95"/>
      <c r="T79" s="95"/>
    </row>
    <row customHeight="true" ht="33" r="80">
      <c r="A80" s="209"/>
      <c r="B80" s="192"/>
      <c r="C80" s="192"/>
      <c r="D80" s="210"/>
      <c r="E80" s="210"/>
      <c r="F80" s="210"/>
      <c r="G80" s="156"/>
      <c r="H80" s="192"/>
      <c r="I80" s="192"/>
      <c r="J80" s="192"/>
      <c r="K80" s="192"/>
      <c r="L80" s="95"/>
      <c r="M80" s="95"/>
      <c r="N80" s="95"/>
      <c r="O80" s="95"/>
      <c r="P80" s="95"/>
      <c r="Q80" s="95"/>
      <c r="R80" s="95"/>
      <c r="S80" s="95"/>
      <c r="T80" s="95"/>
    </row>
    <row customHeight="true" ht="33" r="81">
      <c r="A81" s="209"/>
      <c r="B81" s="192"/>
      <c r="C81" s="192"/>
      <c r="D81" s="210"/>
      <c r="E81" s="210"/>
      <c r="F81" s="210"/>
      <c r="G81" s="156"/>
      <c r="H81" s="192"/>
      <c r="I81" s="192"/>
      <c r="J81" s="192"/>
      <c r="K81" s="192"/>
      <c r="L81" s="95"/>
      <c r="M81" s="95"/>
      <c r="N81" s="95"/>
      <c r="O81" s="95"/>
      <c r="P81" s="95"/>
      <c r="Q81" s="95"/>
      <c r="R81" s="95"/>
      <c r="S81" s="95"/>
      <c r="T81" s="95"/>
    </row>
    <row customHeight="true" ht="33" r="82">
      <c r="A82" s="209"/>
      <c r="B82" s="192"/>
      <c r="C82" s="192"/>
      <c r="D82" s="210"/>
      <c r="E82" s="210"/>
      <c r="F82" s="210"/>
      <c r="G82" s="156"/>
      <c r="H82" s="192"/>
      <c r="I82" s="192"/>
      <c r="J82" s="192"/>
      <c r="K82" s="192"/>
      <c r="L82" s="95"/>
      <c r="M82" s="95"/>
      <c r="N82" s="95"/>
      <c r="O82" s="95"/>
      <c r="P82" s="95"/>
      <c r="Q82" s="95"/>
      <c r="R82" s="95"/>
      <c r="S82" s="95"/>
      <c r="T82" s="95"/>
    </row>
    <row customHeight="true" ht="33" r="83">
      <c r="A83" s="209"/>
      <c r="B83" s="192"/>
      <c r="C83" s="192"/>
      <c r="D83" s="210"/>
      <c r="E83" s="210"/>
      <c r="F83" s="210"/>
      <c r="G83" s="156"/>
      <c r="H83" s="192"/>
      <c r="I83" s="192"/>
      <c r="J83" s="192"/>
      <c r="K83" s="192"/>
      <c r="L83" s="95"/>
      <c r="M83" s="95"/>
      <c r="N83" s="95"/>
      <c r="O83" s="95"/>
      <c r="P83" s="95"/>
      <c r="Q83" s="95"/>
      <c r="R83" s="95"/>
      <c r="S83" s="95"/>
      <c r="T83" s="95"/>
    </row>
    <row customHeight="true" ht="33" r="84">
      <c r="A84" s="209"/>
      <c r="B84" s="192"/>
      <c r="C84" s="192"/>
      <c r="D84" s="210"/>
      <c r="E84" s="210"/>
      <c r="F84" s="210"/>
      <c r="G84" s="156"/>
      <c r="H84" s="192"/>
      <c r="I84" s="192"/>
      <c r="J84" s="192"/>
      <c r="K84" s="192"/>
      <c r="L84" s="95"/>
      <c r="M84" s="95"/>
      <c r="N84" s="95"/>
      <c r="O84" s="95"/>
      <c r="P84" s="95"/>
      <c r="Q84" s="95"/>
      <c r="R84" s="95"/>
      <c r="S84" s="95"/>
      <c r="T84" s="95"/>
    </row>
    <row customHeight="true" ht="33" r="85">
      <c r="A85" s="209"/>
      <c r="B85" s="192"/>
      <c r="C85" s="192"/>
      <c r="D85" s="210"/>
      <c r="E85" s="210"/>
      <c r="F85" s="210"/>
      <c r="G85" s="156"/>
      <c r="H85" s="192"/>
      <c r="I85" s="192"/>
      <c r="J85" s="192"/>
      <c r="K85" s="192"/>
      <c r="L85" s="95"/>
      <c r="M85" s="95"/>
      <c r="N85" s="95"/>
      <c r="O85" s="95"/>
      <c r="P85" s="95"/>
      <c r="Q85" s="95"/>
      <c r="R85" s="95"/>
      <c r="S85" s="95"/>
      <c r="T85" s="95"/>
    </row>
    <row customHeight="true" ht="33" r="86">
      <c r="A86" s="209"/>
      <c r="B86" s="192"/>
      <c r="C86" s="192"/>
      <c r="D86" s="210"/>
      <c r="E86" s="210"/>
      <c r="F86" s="210"/>
      <c r="G86" s="156"/>
      <c r="H86" s="192"/>
      <c r="I86" s="192"/>
      <c r="J86" s="192"/>
      <c r="K86" s="192"/>
      <c r="L86" s="95"/>
      <c r="M86" s="95"/>
      <c r="N86" s="95"/>
      <c r="O86" s="95"/>
      <c r="P86" s="95"/>
      <c r="Q86" s="95"/>
      <c r="R86" s="95"/>
      <c r="S86" s="95"/>
      <c r="T86" s="95"/>
    </row>
    <row customHeight="true" ht="33" r="87">
      <c r="A87" s="209"/>
      <c r="B87" s="192"/>
      <c r="C87" s="192"/>
      <c r="D87" s="210"/>
      <c r="E87" s="210"/>
      <c r="F87" s="210"/>
      <c r="G87" s="156"/>
      <c r="H87" s="192"/>
      <c r="I87" s="192"/>
      <c r="J87" s="192"/>
      <c r="K87" s="192"/>
      <c r="L87" s="95"/>
      <c r="M87" s="95"/>
      <c r="N87" s="95"/>
      <c r="O87" s="95"/>
      <c r="P87" s="95"/>
      <c r="Q87" s="95"/>
      <c r="R87" s="95"/>
      <c r="S87" s="95"/>
      <c r="T87" s="95"/>
    </row>
    <row customHeight="true" ht="33" r="88">
      <c r="A88" s="209"/>
      <c r="B88" s="192"/>
      <c r="C88" s="192"/>
      <c r="D88" s="210"/>
      <c r="E88" s="210"/>
      <c r="F88" s="210"/>
      <c r="G88" s="156"/>
      <c r="H88" s="192"/>
      <c r="I88" s="192"/>
      <c r="J88" s="192"/>
      <c r="K88" s="192"/>
      <c r="L88" s="95"/>
      <c r="M88" s="95"/>
      <c r="N88" s="95"/>
      <c r="O88" s="95"/>
      <c r="P88" s="95"/>
      <c r="Q88" s="95"/>
      <c r="R88" s="95"/>
      <c r="S88" s="95"/>
      <c r="T88" s="95"/>
    </row>
    <row customHeight="true" ht="33" r="89">
      <c r="A89" s="209"/>
      <c r="B89" s="192"/>
      <c r="C89" s="192"/>
      <c r="D89" s="210"/>
      <c r="E89" s="210"/>
      <c r="F89" s="210"/>
      <c r="G89" s="156"/>
      <c r="H89" s="192"/>
      <c r="I89" s="192"/>
      <c r="J89" s="192"/>
      <c r="K89" s="192"/>
      <c r="L89" s="95"/>
      <c r="M89" s="95"/>
      <c r="N89" s="95"/>
      <c r="O89" s="95"/>
      <c r="P89" s="95"/>
      <c r="Q89" s="95"/>
      <c r="R89" s="95"/>
      <c r="S89" s="95"/>
      <c r="T89" s="95"/>
    </row>
    <row customHeight="true" ht="33" r="90">
      <c r="A90" s="209"/>
      <c r="B90" s="192"/>
      <c r="C90" s="192"/>
      <c r="D90" s="210"/>
      <c r="E90" s="210"/>
      <c r="F90" s="210"/>
      <c r="G90" s="156"/>
      <c r="H90" s="192"/>
      <c r="I90" s="192"/>
      <c r="J90" s="192"/>
      <c r="K90" s="192"/>
      <c r="L90" s="95"/>
      <c r="M90" s="95"/>
      <c r="N90" s="95"/>
      <c r="O90" s="95"/>
      <c r="P90" s="95"/>
      <c r="Q90" s="95"/>
      <c r="R90" s="95"/>
      <c r="S90" s="95"/>
      <c r="T90" s="95"/>
    </row>
    <row customHeight="true" ht="33" r="91">
      <c r="A91" s="209"/>
      <c r="B91" s="192"/>
      <c r="C91" s="192"/>
      <c r="D91" s="210"/>
      <c r="E91" s="210"/>
      <c r="F91" s="210"/>
      <c r="G91" s="156"/>
      <c r="H91" s="192"/>
      <c r="I91" s="192"/>
      <c r="J91" s="192"/>
      <c r="K91" s="192"/>
      <c r="L91" s="95"/>
      <c r="M91" s="95"/>
      <c r="N91" s="95"/>
      <c r="O91" s="95"/>
      <c r="P91" s="95"/>
      <c r="Q91" s="95"/>
      <c r="R91" s="95"/>
      <c r="S91" s="95"/>
      <c r="T91" s="95"/>
    </row>
    <row customHeight="true" ht="33" r="92">
      <c r="A92" s="209"/>
      <c r="B92" s="192"/>
      <c r="C92" s="192"/>
      <c r="D92" s="210"/>
      <c r="E92" s="210"/>
      <c r="F92" s="210"/>
      <c r="G92" s="156"/>
      <c r="H92" s="192"/>
      <c r="I92" s="192"/>
      <c r="J92" s="192"/>
      <c r="K92" s="192"/>
      <c r="L92" s="95"/>
      <c r="M92" s="95"/>
      <c r="N92" s="95"/>
      <c r="O92" s="95"/>
      <c r="P92" s="95"/>
      <c r="Q92" s="95"/>
      <c r="R92" s="95"/>
      <c r="S92" s="95"/>
      <c r="T92" s="95"/>
    </row>
    <row customHeight="true" ht="33" r="93">
      <c r="A93" s="209"/>
      <c r="B93" s="192"/>
      <c r="C93" s="192"/>
      <c r="D93" s="210"/>
      <c r="E93" s="210"/>
      <c r="F93" s="210"/>
      <c r="G93" s="156"/>
      <c r="H93" s="192"/>
      <c r="I93" s="192"/>
      <c r="J93" s="192"/>
      <c r="K93" s="192"/>
      <c r="L93" s="95"/>
      <c r="M93" s="95"/>
      <c r="N93" s="95"/>
      <c r="O93" s="95"/>
      <c r="P93" s="95"/>
      <c r="Q93" s="95"/>
      <c r="R93" s="95"/>
      <c r="S93" s="95"/>
      <c r="T93" s="95"/>
    </row>
    <row customHeight="true" ht="33" r="94">
      <c r="A94" s="209"/>
      <c r="B94" s="192"/>
      <c r="C94" s="192"/>
      <c r="D94" s="210"/>
      <c r="E94" s="210"/>
      <c r="F94" s="210"/>
      <c r="G94" s="156"/>
      <c r="H94" s="192"/>
      <c r="I94" s="192"/>
      <c r="J94" s="192"/>
      <c r="K94" s="192"/>
      <c r="L94" s="95"/>
      <c r="M94" s="95"/>
      <c r="N94" s="95"/>
      <c r="O94" s="95"/>
      <c r="P94" s="95"/>
      <c r="Q94" s="95"/>
      <c r="R94" s="95"/>
      <c r="S94" s="95"/>
      <c r="T94" s="95"/>
    </row>
    <row customHeight="true" ht="33" r="95">
      <c r="A95" s="209"/>
      <c r="B95" s="192"/>
      <c r="C95" s="192"/>
      <c r="D95" s="210"/>
      <c r="E95" s="210"/>
      <c r="F95" s="210"/>
      <c r="G95" s="156"/>
      <c r="H95" s="192"/>
      <c r="I95" s="192"/>
      <c r="J95" s="192"/>
      <c r="K95" s="192"/>
      <c r="L95" s="95"/>
      <c r="M95" s="95"/>
      <c r="N95" s="95"/>
      <c r="O95" s="95"/>
      <c r="P95" s="95"/>
      <c r="Q95" s="95"/>
      <c r="R95" s="95"/>
      <c r="S95" s="95"/>
      <c r="T95" s="95"/>
    </row>
    <row customHeight="true" ht="33" r="96">
      <c r="A96" s="209"/>
      <c r="B96" s="192"/>
      <c r="C96" s="192"/>
      <c r="D96" s="210"/>
      <c r="E96" s="210"/>
      <c r="F96" s="210"/>
      <c r="G96" s="156"/>
      <c r="H96" s="192"/>
      <c r="I96" s="192"/>
      <c r="J96" s="192"/>
      <c r="K96" s="192"/>
      <c r="L96" s="95"/>
      <c r="M96" s="95"/>
      <c r="N96" s="95"/>
      <c r="O96" s="95"/>
      <c r="P96" s="95"/>
      <c r="Q96" s="95"/>
      <c r="R96" s="95"/>
      <c r="S96" s="95"/>
      <c r="T96" s="95"/>
    </row>
    <row customHeight="true" ht="33" r="97">
      <c r="A97" s="209"/>
      <c r="B97" s="192"/>
      <c r="C97" s="192"/>
      <c r="D97" s="210"/>
      <c r="E97" s="210"/>
      <c r="F97" s="210"/>
      <c r="G97" s="156"/>
      <c r="H97" s="192"/>
      <c r="I97" s="192"/>
      <c r="J97" s="192"/>
      <c r="K97" s="192"/>
      <c r="L97" s="95"/>
      <c r="M97" s="95"/>
      <c r="N97" s="95"/>
      <c r="O97" s="95"/>
      <c r="P97" s="95"/>
      <c r="Q97" s="95"/>
      <c r="R97" s="95"/>
      <c r="S97" s="95"/>
      <c r="T97" s="95"/>
    </row>
    <row customHeight="true" ht="33" r="98">
      <c r="A98" s="209"/>
      <c r="B98" s="192"/>
      <c r="C98" s="192"/>
      <c r="D98" s="210"/>
      <c r="E98" s="210"/>
      <c r="F98" s="210"/>
      <c r="G98" s="156"/>
      <c r="H98" s="192"/>
      <c r="I98" s="192"/>
      <c r="J98" s="192"/>
      <c r="K98" s="192"/>
      <c r="L98" s="95"/>
      <c r="M98" s="95"/>
      <c r="N98" s="95"/>
      <c r="O98" s="95"/>
      <c r="P98" s="95"/>
      <c r="Q98" s="95"/>
      <c r="R98" s="95"/>
      <c r="S98" s="95"/>
      <c r="T98" s="95"/>
    </row>
    <row customHeight="true" ht="33" r="99">
      <c r="A99" s="209"/>
      <c r="B99" s="192"/>
      <c r="C99" s="192"/>
      <c r="D99" s="210"/>
      <c r="E99" s="210"/>
      <c r="F99" s="210"/>
      <c r="G99" s="156"/>
      <c r="H99" s="192"/>
      <c r="I99" s="192"/>
      <c r="J99" s="192"/>
      <c r="K99" s="192"/>
      <c r="L99" s="95"/>
      <c r="M99" s="95"/>
      <c r="N99" s="95"/>
      <c r="O99" s="95"/>
      <c r="P99" s="95"/>
      <c r="Q99" s="95"/>
      <c r="R99" s="95"/>
      <c r="S99" s="95"/>
      <c r="T99" s="95"/>
    </row>
    <row customHeight="true" ht="33" r="100">
      <c r="A100" s="209"/>
      <c r="B100" s="192"/>
      <c r="C100" s="192"/>
      <c r="D100" s="210"/>
      <c r="E100" s="210"/>
      <c r="F100" s="210"/>
      <c r="G100" s="156"/>
      <c r="H100" s="192"/>
      <c r="I100" s="192"/>
      <c r="J100" s="192"/>
      <c r="K100" s="192"/>
      <c r="L100" s="95"/>
      <c r="M100" s="95"/>
      <c r="N100" s="95"/>
      <c r="O100" s="95"/>
      <c r="P100" s="95"/>
      <c r="Q100" s="95"/>
      <c r="R100" s="95"/>
      <c r="S100" s="95"/>
      <c r="T100" s="95"/>
    </row>
    <row customHeight="true" ht="33" r="101">
      <c r="A101" s="209"/>
      <c r="B101" s="192"/>
      <c r="C101" s="192"/>
      <c r="D101" s="210"/>
      <c r="E101" s="210"/>
      <c r="F101" s="210"/>
      <c r="G101" s="156"/>
      <c r="H101" s="192"/>
      <c r="I101" s="192"/>
      <c r="J101" s="192"/>
      <c r="K101" s="192"/>
      <c r="L101" s="95"/>
      <c r="M101" s="95"/>
      <c r="N101" s="95"/>
      <c r="O101" s="95"/>
      <c r="P101" s="95"/>
      <c r="Q101" s="95"/>
      <c r="R101" s="95"/>
      <c r="S101" s="95"/>
      <c r="T101" s="95"/>
    </row>
    <row customHeight="true" ht="33" r="102">
      <c r="A102" s="209"/>
      <c r="B102" s="192"/>
      <c r="C102" s="192"/>
      <c r="D102" s="210"/>
      <c r="E102" s="210"/>
      <c r="F102" s="210"/>
      <c r="G102" s="156"/>
      <c r="H102" s="192"/>
      <c r="I102" s="192"/>
      <c r="J102" s="192"/>
      <c r="K102" s="192"/>
      <c r="L102" s="95"/>
      <c r="M102" s="95"/>
      <c r="N102" s="95"/>
      <c r="O102" s="95"/>
      <c r="P102" s="95"/>
      <c r="Q102" s="95"/>
      <c r="R102" s="95"/>
      <c r="S102" s="95"/>
      <c r="T102" s="95"/>
    </row>
    <row customHeight="true" ht="33" r="103">
      <c r="A103" s="209"/>
      <c r="B103" s="192"/>
      <c r="C103" s="192"/>
      <c r="D103" s="210"/>
      <c r="E103" s="210"/>
      <c r="F103" s="210"/>
      <c r="G103" s="156"/>
      <c r="H103" s="192"/>
      <c r="I103" s="192"/>
      <c r="J103" s="192"/>
      <c r="K103" s="192"/>
      <c r="L103" s="95"/>
      <c r="M103" s="95"/>
      <c r="N103" s="95"/>
      <c r="O103" s="95"/>
      <c r="P103" s="95"/>
      <c r="Q103" s="95"/>
      <c r="R103" s="95"/>
      <c r="S103" s="95"/>
      <c r="T103" s="95"/>
    </row>
    <row customHeight="true" ht="33" r="104">
      <c r="A104" s="209"/>
      <c r="B104" s="192"/>
      <c r="C104" s="192"/>
      <c r="D104" s="210"/>
      <c r="E104" s="210"/>
      <c r="F104" s="210"/>
      <c r="G104" s="156"/>
      <c r="H104" s="192"/>
      <c r="I104" s="192"/>
      <c r="J104" s="192"/>
      <c r="K104" s="192"/>
      <c r="L104" s="95"/>
      <c r="M104" s="95"/>
      <c r="N104" s="95"/>
      <c r="O104" s="95"/>
      <c r="P104" s="95"/>
      <c r="Q104" s="95"/>
      <c r="R104" s="95"/>
      <c r="S104" s="95"/>
      <c r="T104" s="95"/>
    </row>
    <row customHeight="true" ht="33" r="105">
      <c r="A105" s="209"/>
      <c r="B105" s="192"/>
      <c r="C105" s="192"/>
      <c r="D105" s="210"/>
      <c r="E105" s="210"/>
      <c r="F105" s="210"/>
      <c r="G105" s="156"/>
      <c r="H105" s="192"/>
      <c r="I105" s="192"/>
      <c r="J105" s="192"/>
      <c r="K105" s="192"/>
      <c r="L105" s="95"/>
      <c r="M105" s="95"/>
      <c r="N105" s="95"/>
      <c r="O105" s="95"/>
      <c r="P105" s="95"/>
      <c r="Q105" s="95"/>
      <c r="R105" s="95"/>
      <c r="S105" s="95"/>
      <c r="T105" s="95"/>
    </row>
    <row customHeight="true" ht="33" r="106">
      <c r="A106" s="209"/>
      <c r="B106" s="192"/>
      <c r="C106" s="192"/>
      <c r="D106" s="210"/>
      <c r="E106" s="210"/>
      <c r="F106" s="210"/>
      <c r="G106" s="156"/>
      <c r="H106" s="192"/>
      <c r="I106" s="192"/>
      <c r="J106" s="192"/>
      <c r="K106" s="192"/>
      <c r="L106" s="95"/>
      <c r="M106" s="95"/>
      <c r="N106" s="95"/>
      <c r="O106" s="95"/>
      <c r="P106" s="95"/>
      <c r="Q106" s="95"/>
      <c r="R106" s="95"/>
      <c r="S106" s="95"/>
      <c r="T106" s="95"/>
    </row>
    <row customHeight="true" ht="33" r="107">
      <c r="A107" s="209"/>
      <c r="B107" s="192"/>
      <c r="C107" s="192"/>
      <c r="D107" s="210"/>
      <c r="E107" s="210"/>
      <c r="F107" s="210"/>
      <c r="G107" s="156"/>
      <c r="H107" s="192"/>
      <c r="I107" s="192"/>
      <c r="J107" s="192"/>
      <c r="K107" s="192"/>
      <c r="L107" s="95"/>
      <c r="M107" s="95"/>
      <c r="N107" s="95"/>
      <c r="O107" s="95"/>
      <c r="P107" s="95"/>
      <c r="Q107" s="95"/>
      <c r="R107" s="95"/>
      <c r="S107" s="95"/>
      <c r="T107" s="95"/>
    </row>
    <row customHeight="true" ht="33" r="108">
      <c r="A108" s="209"/>
      <c r="B108" s="192"/>
      <c r="C108" s="192"/>
      <c r="D108" s="210"/>
      <c r="E108" s="210"/>
      <c r="F108" s="210"/>
      <c r="G108" s="156"/>
      <c r="H108" s="192"/>
      <c r="I108" s="192"/>
      <c r="J108" s="192"/>
      <c r="K108" s="192"/>
      <c r="L108" s="95"/>
      <c r="M108" s="95"/>
      <c r="N108" s="95"/>
      <c r="O108" s="95"/>
      <c r="P108" s="95"/>
      <c r="Q108" s="95"/>
      <c r="R108" s="95"/>
      <c r="S108" s="95"/>
      <c r="T108" s="95"/>
    </row>
    <row customHeight="true" ht="33" r="109">
      <c r="A109" s="209"/>
      <c r="B109" s="192"/>
      <c r="C109" s="192"/>
      <c r="D109" s="210"/>
      <c r="E109" s="210"/>
      <c r="F109" s="210"/>
      <c r="G109" s="156"/>
      <c r="H109" s="192"/>
      <c r="I109" s="192"/>
      <c r="J109" s="192"/>
      <c r="K109" s="192"/>
      <c r="L109" s="95"/>
      <c r="M109" s="95"/>
      <c r="N109" s="95"/>
      <c r="O109" s="95"/>
      <c r="P109" s="95"/>
      <c r="Q109" s="95"/>
      <c r="R109" s="95"/>
      <c r="S109" s="95"/>
      <c r="T109" s="95"/>
    </row>
    <row customHeight="true" ht="33" r="110">
      <c r="A110" s="209"/>
      <c r="B110" s="192"/>
      <c r="C110" s="192"/>
      <c r="D110" s="210"/>
      <c r="E110" s="210"/>
      <c r="F110" s="210"/>
      <c r="G110" s="156"/>
      <c r="H110" s="192"/>
      <c r="I110" s="192"/>
      <c r="J110" s="192"/>
      <c r="K110" s="192"/>
      <c r="L110" s="95"/>
      <c r="M110" s="95"/>
      <c r="N110" s="95"/>
      <c r="O110" s="95"/>
      <c r="P110" s="95"/>
      <c r="Q110" s="95"/>
      <c r="R110" s="95"/>
      <c r="S110" s="95"/>
      <c r="T110" s="95"/>
    </row>
    <row customHeight="true" ht="33" r="111">
      <c r="A111" s="209"/>
      <c r="B111" s="192"/>
      <c r="C111" s="192"/>
      <c r="D111" s="210"/>
      <c r="E111" s="210"/>
      <c r="F111" s="210"/>
      <c r="G111" s="156"/>
      <c r="H111" s="192"/>
      <c r="I111" s="192"/>
      <c r="J111" s="192"/>
      <c r="K111" s="192"/>
      <c r="L111" s="95"/>
      <c r="M111" s="95"/>
      <c r="N111" s="95"/>
      <c r="O111" s="95"/>
      <c r="P111" s="95"/>
      <c r="Q111" s="95"/>
      <c r="R111" s="95"/>
      <c r="S111" s="95"/>
      <c r="T111" s="95"/>
    </row>
    <row customHeight="true" ht="33" r="112">
      <c r="A112" s="209"/>
      <c r="B112" s="192"/>
      <c r="C112" s="192"/>
      <c r="D112" s="210"/>
      <c r="E112" s="210"/>
      <c r="F112" s="210"/>
      <c r="G112" s="156"/>
      <c r="H112" s="192"/>
      <c r="I112" s="192"/>
      <c r="J112" s="192"/>
      <c r="K112" s="192"/>
      <c r="L112" s="95"/>
      <c r="M112" s="95"/>
      <c r="N112" s="95"/>
      <c r="O112" s="95"/>
      <c r="P112" s="95"/>
      <c r="Q112" s="95"/>
      <c r="R112" s="95"/>
      <c r="S112" s="95"/>
      <c r="T112" s="95"/>
    </row>
    <row customHeight="true" ht="33" r="113">
      <c r="A113" s="209"/>
      <c r="B113" s="192"/>
      <c r="C113" s="192"/>
      <c r="D113" s="210"/>
      <c r="E113" s="210"/>
      <c r="F113" s="210"/>
      <c r="G113" s="156"/>
      <c r="H113" s="192"/>
      <c r="I113" s="192"/>
      <c r="J113" s="192"/>
      <c r="K113" s="192"/>
      <c r="L113" s="95"/>
      <c r="M113" s="95"/>
      <c r="N113" s="95"/>
      <c r="O113" s="95"/>
      <c r="P113" s="95"/>
      <c r="Q113" s="95"/>
      <c r="R113" s="95"/>
      <c r="S113" s="95"/>
      <c r="T113" s="95"/>
    </row>
    <row customHeight="true" ht="33" r="114">
      <c r="A114" s="209"/>
      <c r="B114" s="192"/>
      <c r="C114" s="192"/>
      <c r="D114" s="210"/>
      <c r="E114" s="210"/>
      <c r="F114" s="210"/>
      <c r="G114" s="156"/>
      <c r="H114" s="192"/>
      <c r="I114" s="192"/>
      <c r="J114" s="192"/>
      <c r="K114" s="192"/>
      <c r="L114" s="95"/>
      <c r="M114" s="95"/>
      <c r="N114" s="95"/>
      <c r="O114" s="95"/>
      <c r="P114" s="95"/>
      <c r="Q114" s="95"/>
      <c r="R114" s="95"/>
      <c r="S114" s="95"/>
      <c r="T114" s="95"/>
    </row>
    <row customHeight="true" ht="33" r="115">
      <c r="A115" s="209"/>
      <c r="B115" s="192"/>
      <c r="C115" s="192"/>
      <c r="D115" s="210"/>
      <c r="E115" s="210"/>
      <c r="F115" s="210"/>
      <c r="G115" s="156"/>
      <c r="H115" s="192"/>
      <c r="I115" s="192"/>
      <c r="J115" s="192"/>
      <c r="K115" s="192"/>
      <c r="L115" s="95"/>
      <c r="M115" s="95"/>
      <c r="N115" s="95"/>
      <c r="O115" s="95"/>
      <c r="P115" s="95"/>
      <c r="Q115" s="95"/>
      <c r="R115" s="95"/>
      <c r="S115" s="95"/>
      <c r="T115" s="95"/>
    </row>
    <row customHeight="true" ht="33" r="116">
      <c r="A116" s="209"/>
      <c r="B116" s="192"/>
      <c r="C116" s="192"/>
      <c r="D116" s="210"/>
      <c r="E116" s="210"/>
      <c r="F116" s="210"/>
      <c r="G116" s="156"/>
      <c r="H116" s="192"/>
      <c r="I116" s="192"/>
      <c r="J116" s="192"/>
      <c r="K116" s="192"/>
      <c r="L116" s="95"/>
      <c r="M116" s="95"/>
      <c r="N116" s="95"/>
      <c r="O116" s="95"/>
      <c r="P116" s="95"/>
      <c r="Q116" s="95"/>
      <c r="R116" s="95"/>
      <c r="S116" s="95"/>
      <c r="T116" s="95"/>
    </row>
    <row customHeight="true" ht="33" r="117">
      <c r="A117" s="209"/>
      <c r="B117" s="192"/>
      <c r="C117" s="192"/>
      <c r="D117" s="210"/>
      <c r="E117" s="210"/>
      <c r="F117" s="210"/>
      <c r="G117" s="156"/>
      <c r="H117" s="192"/>
      <c r="I117" s="192"/>
      <c r="J117" s="192"/>
      <c r="K117" s="192"/>
      <c r="L117" s="95"/>
      <c r="M117" s="95"/>
      <c r="N117" s="95"/>
      <c r="O117" s="95"/>
      <c r="P117" s="95"/>
      <c r="Q117" s="95"/>
      <c r="R117" s="95"/>
      <c r="S117" s="95"/>
      <c r="T117" s="95"/>
    </row>
    <row customHeight="true" ht="33" r="118">
      <c r="A118" s="209"/>
      <c r="B118" s="192"/>
      <c r="C118" s="192"/>
      <c r="D118" s="210"/>
      <c r="E118" s="210"/>
      <c r="F118" s="210"/>
      <c r="G118" s="156"/>
      <c r="H118" s="192"/>
      <c r="I118" s="192"/>
      <c r="J118" s="192"/>
      <c r="K118" s="192"/>
      <c r="L118" s="95"/>
      <c r="M118" s="95"/>
      <c r="N118" s="95"/>
      <c r="O118" s="95"/>
      <c r="P118" s="95"/>
      <c r="Q118" s="95"/>
      <c r="R118" s="95"/>
      <c r="S118" s="95"/>
      <c r="T118" s="95"/>
    </row>
    <row customHeight="true" ht="33" r="119">
      <c r="A119" s="209"/>
      <c r="B119" s="192"/>
      <c r="C119" s="192"/>
      <c r="D119" s="210"/>
      <c r="E119" s="210"/>
      <c r="F119" s="210"/>
      <c r="G119" s="156"/>
      <c r="H119" s="192"/>
      <c r="I119" s="192"/>
      <c r="J119" s="192"/>
      <c r="K119" s="192"/>
      <c r="L119" s="95"/>
      <c r="M119" s="95"/>
      <c r="N119" s="95"/>
      <c r="O119" s="95"/>
      <c r="P119" s="95"/>
      <c r="Q119" s="95"/>
      <c r="R119" s="95"/>
      <c r="S119" s="95"/>
      <c r="T119" s="95"/>
    </row>
    <row customHeight="true" ht="33" r="120">
      <c r="A120" s="209"/>
      <c r="B120" s="192"/>
      <c r="C120" s="192"/>
      <c r="D120" s="210"/>
      <c r="E120" s="210"/>
      <c r="F120" s="210"/>
      <c r="G120" s="156"/>
      <c r="H120" s="192"/>
      <c r="I120" s="192"/>
      <c r="J120" s="192"/>
      <c r="K120" s="192"/>
      <c r="L120" s="95"/>
      <c r="M120" s="95"/>
      <c r="N120" s="95"/>
      <c r="O120" s="95"/>
      <c r="P120" s="95"/>
      <c r="Q120" s="95"/>
      <c r="R120" s="95"/>
      <c r="S120" s="95"/>
      <c r="T120" s="95"/>
    </row>
    <row customHeight="true" ht="33" r="121">
      <c r="A121" s="209"/>
      <c r="B121" s="192"/>
      <c r="C121" s="192"/>
      <c r="D121" s="210"/>
      <c r="E121" s="210"/>
      <c r="F121" s="210"/>
      <c r="G121" s="156"/>
      <c r="H121" s="192"/>
      <c r="I121" s="192"/>
      <c r="J121" s="192"/>
      <c r="K121" s="192"/>
      <c r="L121" s="95"/>
      <c r="M121" s="95"/>
      <c r="N121" s="95"/>
      <c r="O121" s="95"/>
      <c r="P121" s="95"/>
      <c r="Q121" s="95"/>
      <c r="R121" s="95"/>
      <c r="S121" s="95"/>
      <c r="T121" s="95"/>
    </row>
    <row customHeight="true" ht="33" r="122">
      <c r="A122" s="209"/>
      <c r="B122" s="192"/>
      <c r="C122" s="192"/>
      <c r="D122" s="210"/>
      <c r="E122" s="210"/>
      <c r="F122" s="210"/>
      <c r="G122" s="156"/>
      <c r="H122" s="192"/>
      <c r="I122" s="192"/>
      <c r="J122" s="192"/>
      <c r="K122" s="192"/>
      <c r="L122" s="95"/>
      <c r="M122" s="95"/>
      <c r="N122" s="95"/>
      <c r="O122" s="95"/>
      <c r="P122" s="95"/>
      <c r="Q122" s="95"/>
      <c r="R122" s="95"/>
      <c r="S122" s="95"/>
      <c r="T122" s="95"/>
    </row>
    <row customHeight="true" ht="33" r="123">
      <c r="A123" s="209"/>
      <c r="B123" s="192"/>
      <c r="C123" s="192"/>
      <c r="D123" s="210"/>
      <c r="E123" s="210"/>
      <c r="F123" s="210"/>
      <c r="G123" s="156"/>
      <c r="H123" s="192"/>
      <c r="I123" s="192"/>
      <c r="J123" s="192"/>
      <c r="K123" s="192"/>
      <c r="L123" s="95"/>
      <c r="M123" s="95"/>
      <c r="N123" s="95"/>
      <c r="O123" s="95"/>
      <c r="P123" s="95"/>
      <c r="Q123" s="95"/>
      <c r="R123" s="95"/>
      <c r="S123" s="95"/>
      <c r="T123" s="95"/>
    </row>
    <row customHeight="true" ht="33" r="124">
      <c r="A124" s="209"/>
      <c r="B124" s="192"/>
      <c r="C124" s="192"/>
      <c r="D124" s="210"/>
      <c r="E124" s="210"/>
      <c r="F124" s="210"/>
      <c r="G124" s="156"/>
      <c r="H124" s="192"/>
      <c r="I124" s="192"/>
      <c r="J124" s="192"/>
      <c r="K124" s="192"/>
      <c r="L124" s="95"/>
      <c r="M124" s="95"/>
      <c r="N124" s="95"/>
      <c r="O124" s="95"/>
      <c r="P124" s="95"/>
      <c r="Q124" s="95"/>
      <c r="R124" s="95"/>
      <c r="S124" s="95"/>
      <c r="T124" s="95"/>
    </row>
    <row customHeight="true" ht="33" r="125">
      <c r="A125" s="209"/>
      <c r="B125" s="192"/>
      <c r="C125" s="192"/>
      <c r="D125" s="210"/>
      <c r="E125" s="210"/>
      <c r="F125" s="210"/>
      <c r="G125" s="156"/>
      <c r="H125" s="192"/>
      <c r="I125" s="192"/>
      <c r="J125" s="192"/>
      <c r="K125" s="192"/>
      <c r="L125" s="95"/>
      <c r="M125" s="95"/>
      <c r="N125" s="95"/>
      <c r="O125" s="95"/>
      <c r="P125" s="95"/>
      <c r="Q125" s="95"/>
      <c r="R125" s="95"/>
      <c r="S125" s="95"/>
      <c r="T125" s="95"/>
    </row>
    <row customHeight="true" ht="33" r="126">
      <c r="A126" s="209"/>
      <c r="B126" s="192"/>
      <c r="C126" s="192"/>
      <c r="D126" s="210"/>
      <c r="E126" s="210"/>
      <c r="F126" s="210"/>
      <c r="G126" s="156"/>
      <c r="H126" s="192"/>
      <c r="I126" s="192"/>
      <c r="J126" s="192"/>
      <c r="K126" s="192"/>
      <c r="L126" s="95"/>
      <c r="M126" s="95"/>
      <c r="N126" s="95"/>
      <c r="O126" s="95"/>
      <c r="P126" s="95"/>
      <c r="Q126" s="95"/>
      <c r="R126" s="95"/>
      <c r="S126" s="95"/>
      <c r="T126" s="95"/>
    </row>
    <row customHeight="true" ht="33" r="127">
      <c r="A127" s="209"/>
      <c r="B127" s="192"/>
      <c r="C127" s="192"/>
      <c r="D127" s="210"/>
      <c r="E127" s="210"/>
      <c r="F127" s="210"/>
      <c r="G127" s="156"/>
      <c r="H127" s="192"/>
      <c r="I127" s="192"/>
      <c r="J127" s="192"/>
      <c r="K127" s="192"/>
      <c r="L127" s="95"/>
      <c r="M127" s="95"/>
      <c r="N127" s="95"/>
      <c r="O127" s="95"/>
      <c r="P127" s="95"/>
      <c r="Q127" s="95"/>
      <c r="R127" s="95"/>
      <c r="S127" s="95"/>
      <c r="T127" s="95"/>
    </row>
    <row customHeight="true" ht="33" r="128">
      <c r="A128" s="209"/>
      <c r="B128" s="192"/>
      <c r="C128" s="192"/>
      <c r="D128" s="210"/>
      <c r="E128" s="210"/>
      <c r="F128" s="210"/>
      <c r="G128" s="156"/>
      <c r="H128" s="192"/>
      <c r="I128" s="192"/>
      <c r="J128" s="192"/>
      <c r="K128" s="192"/>
      <c r="L128" s="95"/>
      <c r="M128" s="95"/>
      <c r="N128" s="95"/>
      <c r="O128" s="95"/>
      <c r="P128" s="95"/>
      <c r="Q128" s="95"/>
      <c r="R128" s="95"/>
      <c r="S128" s="95"/>
      <c r="T128" s="95"/>
    </row>
    <row customHeight="true" ht="33" r="129">
      <c r="A129" s="209"/>
      <c r="B129" s="192"/>
      <c r="C129" s="192"/>
      <c r="D129" s="210"/>
      <c r="E129" s="210"/>
      <c r="F129" s="210"/>
      <c r="G129" s="156"/>
      <c r="H129" s="192"/>
      <c r="I129" s="192"/>
      <c r="J129" s="192"/>
      <c r="K129" s="192"/>
      <c r="L129" s="95"/>
      <c r="M129" s="95"/>
      <c r="N129" s="95"/>
      <c r="O129" s="95"/>
      <c r="P129" s="95"/>
      <c r="Q129" s="95"/>
      <c r="R129" s="95"/>
      <c r="S129" s="95"/>
      <c r="T129" s="95"/>
    </row>
    <row customHeight="true" ht="33" r="130">
      <c r="A130" s="209"/>
      <c r="B130" s="192"/>
      <c r="C130" s="192"/>
      <c r="D130" s="210"/>
      <c r="E130" s="210"/>
      <c r="F130" s="210"/>
      <c r="G130" s="156"/>
      <c r="H130" s="192"/>
      <c r="I130" s="192"/>
      <c r="J130" s="192"/>
      <c r="K130" s="192"/>
      <c r="L130" s="95"/>
      <c r="M130" s="95"/>
      <c r="N130" s="95"/>
      <c r="O130" s="95"/>
      <c r="P130" s="95"/>
      <c r="Q130" s="95"/>
      <c r="R130" s="95"/>
      <c r="S130" s="95"/>
      <c r="T130" s="95"/>
    </row>
    <row customHeight="true" ht="33" r="131">
      <c r="A131" s="209"/>
      <c r="B131" s="192"/>
      <c r="C131" s="192"/>
      <c r="D131" s="210"/>
      <c r="E131" s="210"/>
      <c r="F131" s="210"/>
      <c r="G131" s="156"/>
      <c r="H131" s="192"/>
      <c r="I131" s="192"/>
      <c r="J131" s="192"/>
      <c r="K131" s="192"/>
      <c r="L131" s="95"/>
      <c r="M131" s="95"/>
      <c r="N131" s="95"/>
      <c r="O131" s="95"/>
      <c r="P131" s="95"/>
      <c r="Q131" s="95"/>
      <c r="R131" s="95"/>
      <c r="S131" s="95"/>
      <c r="T131" s="95"/>
    </row>
    <row customHeight="true" ht="33" r="132">
      <c r="A132" s="209"/>
      <c r="B132" s="192"/>
      <c r="C132" s="192"/>
      <c r="D132" s="210"/>
      <c r="E132" s="210"/>
      <c r="F132" s="210"/>
      <c r="G132" s="156"/>
      <c r="H132" s="192"/>
      <c r="I132" s="192"/>
      <c r="J132" s="192"/>
      <c r="K132" s="192"/>
      <c r="L132" s="95"/>
      <c r="M132" s="95"/>
      <c r="N132" s="95"/>
      <c r="O132" s="95"/>
      <c r="P132" s="95"/>
      <c r="Q132" s="95"/>
      <c r="R132" s="95"/>
      <c r="S132" s="95"/>
      <c r="T132" s="95"/>
    </row>
    <row customHeight="true" ht="33" r="133">
      <c r="A133" s="209"/>
      <c r="B133" s="192"/>
      <c r="C133" s="192"/>
      <c r="D133" s="210"/>
      <c r="E133" s="210"/>
      <c r="F133" s="210"/>
      <c r="G133" s="156"/>
      <c r="H133" s="192"/>
      <c r="I133" s="192"/>
      <c r="J133" s="192"/>
      <c r="K133" s="192"/>
      <c r="L133" s="95"/>
      <c r="M133" s="95"/>
      <c r="N133" s="95"/>
      <c r="O133" s="95"/>
      <c r="P133" s="95"/>
      <c r="Q133" s="95"/>
      <c r="R133" s="95"/>
      <c r="S133" s="95"/>
      <c r="T133" s="95"/>
    </row>
    <row customHeight="true" ht="33" r="134">
      <c r="A134" s="209"/>
      <c r="B134" s="192"/>
      <c r="C134" s="192"/>
      <c r="D134" s="210"/>
      <c r="E134" s="210"/>
      <c r="F134" s="210"/>
      <c r="G134" s="156"/>
      <c r="H134" s="192"/>
      <c r="I134" s="192"/>
      <c r="J134" s="192"/>
      <c r="K134" s="192"/>
      <c r="L134" s="95"/>
      <c r="M134" s="95"/>
      <c r="N134" s="95"/>
      <c r="O134" s="95"/>
      <c r="P134" s="95"/>
      <c r="Q134" s="95"/>
      <c r="R134" s="95"/>
      <c r="S134" s="95"/>
      <c r="T134" s="95"/>
    </row>
    <row customHeight="true" ht="33" r="135">
      <c r="A135" s="209"/>
      <c r="B135" s="192"/>
      <c r="C135" s="192"/>
      <c r="D135" s="210"/>
      <c r="E135" s="210"/>
      <c r="F135" s="210"/>
      <c r="G135" s="156"/>
      <c r="H135" s="192"/>
      <c r="I135" s="192"/>
      <c r="J135" s="192"/>
      <c r="K135" s="192"/>
      <c r="L135" s="95"/>
      <c r="M135" s="95"/>
      <c r="N135" s="95"/>
      <c r="O135" s="95"/>
      <c r="P135" s="95"/>
      <c r="Q135" s="95"/>
      <c r="R135" s="95"/>
      <c r="S135" s="95"/>
      <c r="T135" s="95"/>
    </row>
    <row customHeight="true" ht="33" r="136">
      <c r="A136" s="209"/>
      <c r="B136" s="192"/>
      <c r="C136" s="192"/>
      <c r="D136" s="210"/>
      <c r="E136" s="210"/>
      <c r="F136" s="210"/>
      <c r="G136" s="156"/>
      <c r="H136" s="192"/>
      <c r="I136" s="192"/>
      <c r="J136" s="192"/>
      <c r="K136" s="192"/>
      <c r="L136" s="95"/>
      <c r="M136" s="95"/>
      <c r="N136" s="95"/>
      <c r="O136" s="95"/>
      <c r="P136" s="95"/>
      <c r="Q136" s="95"/>
      <c r="R136" s="95"/>
      <c r="S136" s="95"/>
      <c r="T136" s="95"/>
    </row>
    <row customHeight="true" ht="33" r="137">
      <c r="A137" s="209"/>
      <c r="B137" s="192"/>
      <c r="C137" s="192"/>
      <c r="D137" s="210"/>
      <c r="E137" s="210"/>
      <c r="F137" s="210"/>
      <c r="G137" s="156"/>
      <c r="H137" s="192"/>
      <c r="I137" s="192"/>
      <c r="J137" s="192"/>
      <c r="K137" s="192"/>
      <c r="L137" s="95"/>
      <c r="M137" s="95"/>
      <c r="N137" s="95"/>
      <c r="O137" s="95"/>
      <c r="P137" s="95"/>
      <c r="Q137" s="95"/>
      <c r="R137" s="95"/>
      <c r="S137" s="95"/>
      <c r="T137" s="95"/>
    </row>
    <row customHeight="true" ht="33" r="138">
      <c r="A138" s="209"/>
      <c r="B138" s="192"/>
      <c r="C138" s="192"/>
      <c r="D138" s="210"/>
      <c r="E138" s="210"/>
      <c r="F138" s="210"/>
      <c r="G138" s="156"/>
      <c r="H138" s="192"/>
      <c r="I138" s="192"/>
      <c r="J138" s="192"/>
      <c r="K138" s="192"/>
      <c r="L138" s="95"/>
      <c r="M138" s="95"/>
      <c r="N138" s="95"/>
      <c r="O138" s="95"/>
      <c r="P138" s="95"/>
      <c r="Q138" s="95"/>
      <c r="R138" s="95"/>
      <c r="S138" s="95"/>
      <c r="T138" s="95"/>
    </row>
    <row customHeight="true" ht="33" r="139">
      <c r="A139" s="211"/>
      <c r="B139" s="156"/>
      <c r="C139" s="156"/>
      <c r="D139" s="155"/>
      <c r="E139" s="155"/>
      <c r="F139" s="155"/>
      <c r="G139" s="156"/>
      <c r="H139" s="156"/>
      <c r="I139" s="156"/>
      <c r="J139" s="156"/>
      <c r="K139" s="156"/>
      <c r="L139" s="95"/>
      <c r="M139" s="95"/>
      <c r="N139" s="95"/>
      <c r="O139" s="95"/>
      <c r="P139" s="95"/>
      <c r="Q139" s="95"/>
      <c r="R139" s="95"/>
      <c r="S139" s="95"/>
      <c r="T139" s="95"/>
    </row>
    <row customHeight="true" ht="33" r="140">
      <c r="A140" s="211"/>
      <c r="B140" s="156"/>
      <c r="C140" s="156"/>
      <c r="D140" s="155"/>
      <c r="E140" s="155"/>
      <c r="F140" s="155"/>
      <c r="G140" s="156"/>
      <c r="H140" s="156"/>
      <c r="I140" s="156"/>
      <c r="J140" s="156"/>
      <c r="K140" s="156"/>
      <c r="L140" s="95"/>
      <c r="M140" s="95"/>
      <c r="N140" s="95"/>
      <c r="O140" s="95"/>
      <c r="P140" s="95"/>
      <c r="Q140" s="95"/>
      <c r="R140" s="95"/>
      <c r="S140" s="95"/>
      <c r="T140" s="95"/>
    </row>
    <row customHeight="true" ht="33" r="141">
      <c r="A141" s="211"/>
      <c r="B141" s="156"/>
      <c r="C141" s="156"/>
      <c r="D141" s="155"/>
      <c r="E141" s="155"/>
      <c r="F141" s="155"/>
      <c r="G141" s="156"/>
      <c r="H141" s="156"/>
      <c r="I141" s="156"/>
      <c r="J141" s="156"/>
      <c r="K141" s="156"/>
      <c r="L141" s="95"/>
      <c r="M141" s="95"/>
      <c r="N141" s="95"/>
      <c r="O141" s="95"/>
      <c r="P141" s="95"/>
      <c r="Q141" s="95"/>
      <c r="R141" s="95"/>
      <c r="S141" s="95"/>
      <c r="T141" s="95"/>
    </row>
    <row customHeight="true" ht="33" r="142">
      <c r="A142" s="211"/>
      <c r="B142" s="156"/>
      <c r="C142" s="156"/>
      <c r="D142" s="155"/>
      <c r="E142" s="155"/>
      <c r="F142" s="155"/>
      <c r="G142" s="156"/>
      <c r="H142" s="156"/>
      <c r="I142" s="156"/>
      <c r="J142" s="156"/>
      <c r="K142" s="156"/>
      <c r="L142" s="95"/>
      <c r="M142" s="95"/>
      <c r="N142" s="95"/>
      <c r="O142" s="95"/>
      <c r="P142" s="95"/>
      <c r="Q142" s="95"/>
      <c r="R142" s="95"/>
      <c r="S142" s="95"/>
      <c r="T142" s="95"/>
    </row>
    <row customHeight="true" ht="33" r="143">
      <c r="A143" s="211"/>
      <c r="B143" s="156"/>
      <c r="C143" s="156"/>
      <c r="D143" s="155"/>
      <c r="E143" s="155"/>
      <c r="F143" s="155"/>
      <c r="G143" s="156"/>
      <c r="H143" s="156"/>
      <c r="I143" s="156"/>
      <c r="J143" s="156"/>
      <c r="K143" s="156"/>
      <c r="L143" s="95"/>
      <c r="M143" s="95"/>
      <c r="N143" s="95"/>
      <c r="O143" s="95"/>
      <c r="P143" s="95"/>
      <c r="Q143" s="95"/>
      <c r="R143" s="95"/>
      <c r="S143" s="95"/>
      <c r="T143" s="95"/>
    </row>
    <row customHeight="true" ht="33" r="144">
      <c r="A144" s="211"/>
      <c r="B144" s="156"/>
      <c r="C144" s="156"/>
      <c r="D144" s="155"/>
      <c r="E144" s="155"/>
      <c r="F144" s="155"/>
      <c r="G144" s="156"/>
      <c r="H144" s="156"/>
      <c r="I144" s="156"/>
      <c r="J144" s="156"/>
      <c r="K144" s="156"/>
      <c r="L144" s="95"/>
      <c r="M144" s="95"/>
      <c r="N144" s="95"/>
      <c r="O144" s="95"/>
      <c r="P144" s="95"/>
      <c r="Q144" s="95"/>
      <c r="R144" s="95"/>
      <c r="S144" s="95"/>
      <c r="T144" s="95"/>
    </row>
    <row customHeight="true" ht="33" r="145">
      <c r="A145" s="211"/>
      <c r="B145" s="156"/>
      <c r="C145" s="156"/>
      <c r="D145" s="155"/>
      <c r="E145" s="155"/>
      <c r="F145" s="155"/>
      <c r="G145" s="156"/>
      <c r="H145" s="156"/>
      <c r="I145" s="156"/>
      <c r="J145" s="156"/>
      <c r="K145" s="156"/>
      <c r="L145" s="95"/>
      <c r="M145" s="95"/>
      <c r="N145" s="95"/>
      <c r="O145" s="95"/>
      <c r="P145" s="95"/>
      <c r="Q145" s="95"/>
      <c r="R145" s="95"/>
      <c r="S145" s="95"/>
      <c r="T145" s="95"/>
    </row>
    <row customHeight="true" ht="33" r="146">
      <c r="A146" s="211"/>
      <c r="B146" s="156"/>
      <c r="C146" s="156"/>
      <c r="D146" s="155"/>
      <c r="E146" s="155"/>
      <c r="F146" s="155"/>
      <c r="G146" s="156"/>
      <c r="H146" s="156"/>
      <c r="I146" s="156"/>
      <c r="J146" s="156"/>
      <c r="K146" s="156"/>
      <c r="L146" s="95"/>
      <c r="M146" s="95"/>
      <c r="N146" s="95"/>
      <c r="O146" s="95"/>
      <c r="P146" s="95"/>
      <c r="Q146" s="95"/>
      <c r="R146" s="95"/>
      <c r="S146" s="95"/>
      <c r="T146" s="95"/>
    </row>
    <row customHeight="true" ht="33" r="147">
      <c r="A147" s="211"/>
      <c r="B147" s="156"/>
      <c r="C147" s="156"/>
      <c r="D147" s="155"/>
      <c r="E147" s="155"/>
      <c r="F147" s="155"/>
      <c r="G147" s="156"/>
      <c r="H147" s="156"/>
      <c r="I147" s="156"/>
      <c r="J147" s="156"/>
      <c r="K147" s="156"/>
      <c r="L147" s="95"/>
      <c r="M147" s="95"/>
      <c r="N147" s="95"/>
      <c r="O147" s="95"/>
      <c r="P147" s="95"/>
      <c r="Q147" s="95"/>
      <c r="R147" s="95"/>
      <c r="S147" s="95"/>
      <c r="T147" s="95"/>
    </row>
    <row customHeight="true" ht="33" r="148">
      <c r="A148" s="211"/>
      <c r="B148" s="156"/>
      <c r="C148" s="156"/>
      <c r="D148" s="155"/>
      <c r="E148" s="155"/>
      <c r="F148" s="155"/>
      <c r="G148" s="156"/>
      <c r="H148" s="156"/>
      <c r="I148" s="156"/>
      <c r="J148" s="156"/>
      <c r="K148" s="156"/>
      <c r="L148" s="95"/>
      <c r="M148" s="95"/>
      <c r="N148" s="95"/>
      <c r="O148" s="95"/>
      <c r="P148" s="95"/>
      <c r="Q148" s="95"/>
      <c r="R148" s="95"/>
      <c r="S148" s="95"/>
      <c r="T148" s="95"/>
    </row>
    <row customHeight="true" ht="33" r="149">
      <c r="A149" s="211"/>
      <c r="B149" s="156"/>
      <c r="C149" s="156"/>
      <c r="D149" s="155"/>
      <c r="E149" s="155"/>
      <c r="F149" s="155"/>
      <c r="G149" s="156"/>
      <c r="H149" s="156"/>
      <c r="I149" s="156"/>
      <c r="J149" s="156"/>
      <c r="K149" s="156"/>
      <c r="L149" s="95"/>
      <c r="M149" s="95"/>
      <c r="N149" s="95"/>
      <c r="O149" s="95"/>
      <c r="P149" s="95"/>
      <c r="Q149" s="95"/>
      <c r="R149" s="95"/>
      <c r="S149" s="95"/>
      <c r="T149" s="95"/>
    </row>
    <row customHeight="true" ht="33" r="150">
      <c r="A150" s="211"/>
      <c r="B150" s="156"/>
      <c r="C150" s="156"/>
      <c r="D150" s="155"/>
      <c r="E150" s="155"/>
      <c r="F150" s="155"/>
      <c r="G150" s="156"/>
      <c r="H150" s="156"/>
      <c r="I150" s="156"/>
      <c r="J150" s="156"/>
      <c r="K150" s="156"/>
      <c r="L150" s="95"/>
      <c r="M150" s="95"/>
      <c r="N150" s="95"/>
      <c r="O150" s="95"/>
      <c r="P150" s="95"/>
      <c r="Q150" s="95"/>
      <c r="R150" s="95"/>
      <c r="S150" s="95"/>
      <c r="T150" s="95"/>
    </row>
    <row customHeight="true" ht="33" r="151">
      <c r="A151" s="211"/>
      <c r="B151" s="156"/>
      <c r="C151" s="156"/>
      <c r="D151" s="155"/>
      <c r="E151" s="155"/>
      <c r="F151" s="155"/>
      <c r="G151" s="156"/>
      <c r="H151" s="156"/>
      <c r="I151" s="156"/>
      <c r="J151" s="156"/>
      <c r="K151" s="156"/>
      <c r="L151" s="95"/>
      <c r="M151" s="95"/>
      <c r="N151" s="95"/>
      <c r="O151" s="95"/>
      <c r="P151" s="95"/>
      <c r="Q151" s="95"/>
      <c r="R151" s="95"/>
      <c r="S151" s="95"/>
      <c r="T151" s="95"/>
    </row>
    <row customHeight="true" ht="33" r="152">
      <c r="A152" s="211"/>
      <c r="B152" s="156"/>
      <c r="C152" s="156"/>
      <c r="D152" s="155"/>
      <c r="E152" s="155"/>
      <c r="F152" s="155"/>
      <c r="G152" s="156"/>
      <c r="H152" s="156"/>
      <c r="I152" s="156"/>
      <c r="J152" s="156"/>
      <c r="K152" s="156"/>
      <c r="L152" s="95"/>
      <c r="M152" s="95"/>
      <c r="N152" s="95"/>
      <c r="O152" s="95"/>
      <c r="P152" s="95"/>
      <c r="Q152" s="95"/>
      <c r="R152" s="95"/>
      <c r="S152" s="95"/>
      <c r="T152" s="95"/>
    </row>
    <row customHeight="true" ht="33" r="153">
      <c r="A153" s="211"/>
      <c r="B153" s="156"/>
      <c r="C153" s="156"/>
      <c r="D153" s="155"/>
      <c r="E153" s="155"/>
      <c r="F153" s="155"/>
      <c r="G153" s="156"/>
      <c r="H153" s="156"/>
      <c r="I153" s="156"/>
      <c r="J153" s="156"/>
      <c r="K153" s="156"/>
      <c r="L153" s="95"/>
      <c r="M153" s="95"/>
      <c r="N153" s="95"/>
      <c r="O153" s="95"/>
      <c r="P153" s="95"/>
      <c r="Q153" s="95"/>
      <c r="R153" s="95"/>
      <c r="S153" s="95"/>
      <c r="T153" s="95"/>
    </row>
    <row customHeight="true" ht="33" r="154">
      <c r="A154" s="211"/>
      <c r="B154" s="156"/>
      <c r="C154" s="156"/>
      <c r="D154" s="155"/>
      <c r="E154" s="155"/>
      <c r="F154" s="155"/>
      <c r="G154" s="156"/>
      <c r="H154" s="156"/>
      <c r="I154" s="156"/>
      <c r="J154" s="156"/>
      <c r="K154" s="156"/>
      <c r="L154" s="95"/>
      <c r="M154" s="95"/>
      <c r="N154" s="95"/>
      <c r="O154" s="95"/>
      <c r="P154" s="95"/>
      <c r="Q154" s="95"/>
      <c r="R154" s="95"/>
      <c r="S154" s="95"/>
      <c r="T154" s="95"/>
    </row>
    <row customHeight="true" ht="33" r="155">
      <c r="A155" s="211"/>
      <c r="B155" s="156"/>
      <c r="C155" s="156"/>
      <c r="D155" s="155"/>
      <c r="E155" s="155"/>
      <c r="F155" s="155"/>
      <c r="G155" s="156"/>
      <c r="H155" s="156"/>
      <c r="I155" s="156"/>
      <c r="J155" s="156"/>
      <c r="K155" s="156"/>
      <c r="L155" s="95"/>
      <c r="M155" s="95"/>
      <c r="N155" s="95"/>
      <c r="O155" s="95"/>
      <c r="P155" s="95"/>
      <c r="Q155" s="95"/>
      <c r="R155" s="95"/>
      <c r="S155" s="95"/>
      <c r="T155" s="95"/>
    </row>
    <row customHeight="true" ht="33" r="156">
      <c r="A156" s="211"/>
      <c r="B156" s="156"/>
      <c r="C156" s="156"/>
      <c r="D156" s="155"/>
      <c r="E156" s="155"/>
      <c r="F156" s="155"/>
      <c r="G156" s="156"/>
      <c r="H156" s="156"/>
      <c r="I156" s="156"/>
      <c r="J156" s="156"/>
      <c r="K156" s="156"/>
      <c r="L156" s="95"/>
      <c r="M156" s="95"/>
      <c r="N156" s="95"/>
      <c r="O156" s="95"/>
      <c r="P156" s="95"/>
      <c r="Q156" s="95"/>
      <c r="R156" s="95"/>
      <c r="S156" s="95"/>
      <c r="T156" s="95"/>
    </row>
    <row customHeight="true" ht="33" r="157">
      <c r="A157" s="211"/>
      <c r="B157" s="156"/>
      <c r="C157" s="156"/>
      <c r="D157" s="155"/>
      <c r="E157" s="155"/>
      <c r="F157" s="155"/>
      <c r="G157" s="156"/>
      <c r="H157" s="156"/>
      <c r="I157" s="156"/>
      <c r="J157" s="156"/>
      <c r="K157" s="156"/>
      <c r="L157" s="95"/>
      <c r="M157" s="95"/>
      <c r="N157" s="95"/>
      <c r="O157" s="95"/>
      <c r="P157" s="95"/>
      <c r="Q157" s="95"/>
      <c r="R157" s="95"/>
      <c r="S157" s="95"/>
      <c r="T157" s="95"/>
    </row>
    <row customHeight="true" ht="33" r="158">
      <c r="A158" s="211"/>
      <c r="B158" s="156"/>
      <c r="C158" s="156"/>
      <c r="D158" s="155"/>
      <c r="E158" s="155"/>
      <c r="F158" s="155"/>
      <c r="G158" s="156"/>
      <c r="H158" s="156"/>
      <c r="I158" s="156"/>
      <c r="J158" s="156"/>
      <c r="K158" s="156"/>
      <c r="L158" s="95"/>
      <c r="M158" s="95"/>
      <c r="N158" s="95"/>
      <c r="O158" s="95"/>
      <c r="P158" s="95"/>
      <c r="Q158" s="95"/>
      <c r="R158" s="95"/>
      <c r="S158" s="95"/>
      <c r="T158" s="95"/>
    </row>
    <row customHeight="true" ht="33" r="159">
      <c r="A159" s="211"/>
      <c r="B159" s="156"/>
      <c r="C159" s="156"/>
      <c r="D159" s="155"/>
      <c r="E159" s="155"/>
      <c r="F159" s="155"/>
      <c r="G159" s="156"/>
      <c r="H159" s="156"/>
      <c r="I159" s="156"/>
      <c r="J159" s="156"/>
      <c r="K159" s="156"/>
      <c r="L159" s="95"/>
      <c r="M159" s="95"/>
      <c r="N159" s="95"/>
      <c r="O159" s="95"/>
      <c r="P159" s="95"/>
      <c r="Q159" s="95"/>
      <c r="R159" s="95"/>
      <c r="S159" s="95"/>
      <c r="T159" s="95"/>
    </row>
    <row customHeight="true" ht="33" r="160">
      <c r="A160" s="211"/>
      <c r="B160" s="156"/>
      <c r="C160" s="156"/>
      <c r="D160" s="155"/>
      <c r="E160" s="155"/>
      <c r="F160" s="155"/>
      <c r="G160" s="156"/>
      <c r="H160" s="156"/>
      <c r="I160" s="156"/>
      <c r="J160" s="156"/>
      <c r="K160" s="156"/>
      <c r="L160" s="95"/>
      <c r="M160" s="95"/>
      <c r="N160" s="95"/>
      <c r="O160" s="95"/>
      <c r="P160" s="95"/>
      <c r="Q160" s="95"/>
      <c r="R160" s="95"/>
      <c r="S160" s="95"/>
      <c r="T160" s="95"/>
    </row>
    <row customHeight="true" ht="33" r="161">
      <c r="A161" s="211"/>
      <c r="B161" s="156"/>
      <c r="C161" s="156"/>
      <c r="D161" s="155"/>
      <c r="E161" s="155"/>
      <c r="F161" s="155"/>
      <c r="G161" s="156"/>
      <c r="H161" s="156"/>
      <c r="I161" s="156"/>
      <c r="J161" s="156"/>
      <c r="K161" s="156"/>
      <c r="L161" s="95"/>
      <c r="M161" s="95"/>
      <c r="N161" s="95"/>
      <c r="O161" s="95"/>
      <c r="P161" s="95"/>
      <c r="Q161" s="95"/>
      <c r="R161" s="95"/>
      <c r="S161" s="95"/>
      <c r="T161" s="95"/>
    </row>
    <row customHeight="true" ht="33" r="162">
      <c r="A162" s="211"/>
      <c r="B162" s="156"/>
      <c r="C162" s="156"/>
      <c r="D162" s="155"/>
      <c r="E162" s="155"/>
      <c r="F162" s="155"/>
      <c r="G162" s="156"/>
      <c r="H162" s="156"/>
      <c r="I162" s="156"/>
      <c r="J162" s="156"/>
      <c r="K162" s="156"/>
      <c r="L162" s="95"/>
      <c r="M162" s="95"/>
      <c r="N162" s="95"/>
      <c r="O162" s="95"/>
      <c r="P162" s="95"/>
      <c r="Q162" s="95"/>
      <c r="R162" s="95"/>
      <c r="S162" s="95"/>
      <c r="T162" s="95"/>
    </row>
    <row customHeight="true" ht="33" r="163">
      <c r="A163" s="211"/>
      <c r="B163" s="156"/>
      <c r="C163" s="156"/>
      <c r="D163" s="155"/>
      <c r="E163" s="155"/>
      <c r="F163" s="155"/>
      <c r="G163" s="156"/>
      <c r="H163" s="156"/>
      <c r="I163" s="156"/>
      <c r="J163" s="156"/>
      <c r="K163" s="156"/>
      <c r="L163" s="95"/>
      <c r="M163" s="95"/>
      <c r="N163" s="95"/>
      <c r="O163" s="95"/>
      <c r="P163" s="95"/>
      <c r="Q163" s="95"/>
      <c r="R163" s="95"/>
      <c r="S163" s="95"/>
      <c r="T163" s="95"/>
    </row>
    <row customHeight="true" ht="33" r="164">
      <c r="A164" s="211"/>
      <c r="B164" s="156"/>
      <c r="C164" s="156"/>
      <c r="D164" s="155"/>
      <c r="E164" s="155"/>
      <c r="F164" s="155"/>
      <c r="G164" s="156"/>
      <c r="H164" s="156"/>
      <c r="I164" s="156"/>
      <c r="J164" s="156"/>
      <c r="K164" s="156"/>
      <c r="L164" s="95"/>
      <c r="M164" s="95"/>
      <c r="N164" s="95"/>
      <c r="O164" s="95"/>
      <c r="P164" s="95"/>
      <c r="Q164" s="95"/>
      <c r="R164" s="95"/>
      <c r="S164" s="95"/>
      <c r="T164" s="95"/>
    </row>
    <row customHeight="true" ht="33" r="165">
      <c r="A165" s="211"/>
      <c r="B165" s="156"/>
      <c r="C165" s="156"/>
      <c r="D165" s="155"/>
      <c r="E165" s="155"/>
      <c r="F165" s="155"/>
      <c r="G165" s="156"/>
      <c r="H165" s="156"/>
      <c r="I165" s="156"/>
      <c r="J165" s="156"/>
      <c r="K165" s="156"/>
      <c r="L165" s="95"/>
      <c r="M165" s="95"/>
      <c r="N165" s="95"/>
      <c r="O165" s="95"/>
      <c r="P165" s="95"/>
      <c r="Q165" s="95"/>
      <c r="R165" s="95"/>
      <c r="S165" s="95"/>
      <c r="T165" s="95"/>
    </row>
    <row customHeight="true" ht="33" r="166">
      <c r="A166" s="211"/>
      <c r="B166" s="156"/>
      <c r="C166" s="156"/>
      <c r="D166" s="155"/>
      <c r="E166" s="155"/>
      <c r="F166" s="155"/>
      <c r="G166" s="156"/>
      <c r="H166" s="156"/>
      <c r="I166" s="156"/>
      <c r="J166" s="156"/>
      <c r="K166" s="156"/>
      <c r="L166" s="95"/>
      <c r="M166" s="95"/>
      <c r="N166" s="95"/>
      <c r="O166" s="95"/>
      <c r="P166" s="95"/>
      <c r="Q166" s="95"/>
      <c r="R166" s="95"/>
      <c r="S166" s="95"/>
      <c r="T166" s="95"/>
    </row>
    <row customHeight="true" ht="33" r="167">
      <c r="A167" s="211"/>
      <c r="B167" s="156"/>
      <c r="C167" s="156"/>
      <c r="D167" s="155"/>
      <c r="E167" s="155"/>
      <c r="F167" s="155"/>
      <c r="G167" s="156"/>
      <c r="H167" s="156"/>
      <c r="I167" s="156"/>
      <c r="J167" s="156"/>
      <c r="K167" s="156"/>
      <c r="L167" s="95"/>
      <c r="M167" s="95"/>
      <c r="N167" s="95"/>
      <c r="O167" s="95"/>
      <c r="P167" s="95"/>
      <c r="Q167" s="95"/>
      <c r="R167" s="95"/>
      <c r="S167" s="95"/>
      <c r="T167" s="95"/>
    </row>
    <row customHeight="true" ht="33" r="168">
      <c r="A168" s="211"/>
      <c r="B168" s="156"/>
      <c r="C168" s="156"/>
      <c r="D168" s="155"/>
      <c r="E168" s="155"/>
      <c r="F168" s="155"/>
      <c r="G168" s="156"/>
      <c r="H168" s="156"/>
      <c r="I168" s="156"/>
      <c r="J168" s="156"/>
      <c r="K168" s="156"/>
      <c r="L168" s="95"/>
      <c r="M168" s="95"/>
      <c r="N168" s="95"/>
      <c r="O168" s="95"/>
      <c r="P168" s="95"/>
      <c r="Q168" s="95"/>
      <c r="R168" s="95"/>
      <c r="S168" s="95"/>
      <c r="T168" s="95"/>
    </row>
    <row customHeight="true" ht="33" r="169">
      <c r="A169" s="211"/>
      <c r="B169" s="156"/>
      <c r="C169" s="156"/>
      <c r="D169" s="155"/>
      <c r="E169" s="155"/>
      <c r="F169" s="155"/>
      <c r="G169" s="156"/>
      <c r="H169" s="156"/>
      <c r="I169" s="156"/>
      <c r="J169" s="156"/>
      <c r="K169" s="156"/>
      <c r="L169" s="95"/>
      <c r="M169" s="95"/>
      <c r="N169" s="95"/>
      <c r="O169" s="95"/>
      <c r="P169" s="95"/>
      <c r="Q169" s="95"/>
      <c r="R169" s="95"/>
      <c r="S169" s="95"/>
      <c r="T169" s="95"/>
    </row>
    <row customHeight="true" ht="33" r="170">
      <c r="A170" s="211"/>
      <c r="B170" s="156"/>
      <c r="C170" s="156"/>
      <c r="D170" s="155"/>
      <c r="E170" s="155"/>
      <c r="F170" s="155"/>
      <c r="G170" s="156"/>
      <c r="H170" s="156"/>
      <c r="I170" s="156"/>
      <c r="J170" s="156"/>
      <c r="K170" s="156"/>
      <c r="L170" s="95"/>
      <c r="M170" s="95"/>
      <c r="N170" s="95"/>
      <c r="O170" s="95"/>
      <c r="P170" s="95"/>
      <c r="Q170" s="95"/>
      <c r="R170" s="95"/>
      <c r="S170" s="95"/>
      <c r="T170" s="95"/>
    </row>
    <row customHeight="true" ht="33" r="171">
      <c r="A171" s="211"/>
      <c r="B171" s="156"/>
      <c r="C171" s="156"/>
      <c r="D171" s="155"/>
      <c r="E171" s="155"/>
      <c r="F171" s="155"/>
      <c r="G171" s="156"/>
      <c r="H171" s="156"/>
      <c r="I171" s="156"/>
      <c r="J171" s="156"/>
      <c r="K171" s="156"/>
      <c r="L171" s="95"/>
      <c r="M171" s="95"/>
      <c r="N171" s="95"/>
      <c r="O171" s="95"/>
      <c r="P171" s="95"/>
      <c r="Q171" s="95"/>
      <c r="R171" s="95"/>
      <c r="S171" s="95"/>
      <c r="T171" s="95"/>
    </row>
    <row customHeight="true" ht="33" r="172">
      <c r="A172" s="211"/>
      <c r="B172" s="156"/>
      <c r="C172" s="156"/>
      <c r="D172" s="155"/>
      <c r="E172" s="155"/>
      <c r="F172" s="155"/>
      <c r="G172" s="156"/>
      <c r="H172" s="156"/>
      <c r="I172" s="156"/>
      <c r="J172" s="156"/>
      <c r="K172" s="156"/>
      <c r="L172" s="95"/>
      <c r="M172" s="95"/>
      <c r="N172" s="95"/>
      <c r="O172" s="95"/>
      <c r="P172" s="95"/>
      <c r="Q172" s="95"/>
      <c r="R172" s="95"/>
      <c r="S172" s="95"/>
      <c r="T172" s="95"/>
    </row>
    <row customHeight="true" ht="33" r="173">
      <c r="A173" s="211"/>
      <c r="B173" s="156"/>
      <c r="C173" s="156"/>
      <c r="D173" s="155"/>
      <c r="E173" s="155"/>
      <c r="F173" s="155"/>
      <c r="G173" s="156"/>
      <c r="H173" s="156"/>
      <c r="I173" s="156"/>
      <c r="J173" s="156"/>
      <c r="K173" s="156"/>
      <c r="L173" s="95"/>
      <c r="M173" s="95"/>
      <c r="N173" s="95"/>
      <c r="O173" s="95"/>
      <c r="P173" s="95"/>
      <c r="Q173" s="95"/>
      <c r="R173" s="95"/>
      <c r="S173" s="95"/>
      <c r="T173" s="95"/>
    </row>
    <row customHeight="true" ht="33" r="174">
      <c r="A174" s="211"/>
      <c r="B174" s="156"/>
      <c r="C174" s="156"/>
      <c r="D174" s="155"/>
      <c r="E174" s="155"/>
      <c r="F174" s="155"/>
      <c r="G174" s="156"/>
      <c r="H174" s="156"/>
      <c r="I174" s="156"/>
      <c r="J174" s="156"/>
      <c r="K174" s="156"/>
      <c r="L174" s="95"/>
      <c r="M174" s="95"/>
      <c r="N174" s="95"/>
      <c r="O174" s="95"/>
      <c r="P174" s="95"/>
      <c r="Q174" s="95"/>
      <c r="R174" s="95"/>
      <c r="S174" s="95"/>
      <c r="T174" s="95"/>
    </row>
    <row customHeight="true" ht="33" r="175">
      <c r="A175" s="211"/>
      <c r="B175" s="156"/>
      <c r="C175" s="156"/>
      <c r="D175" s="155"/>
      <c r="E175" s="155"/>
      <c r="F175" s="155"/>
      <c r="G175" s="156"/>
      <c r="H175" s="156"/>
      <c r="I175" s="156"/>
      <c r="J175" s="156"/>
      <c r="K175" s="156"/>
      <c r="L175" s="95"/>
      <c r="M175" s="95"/>
      <c r="N175" s="95"/>
      <c r="O175" s="95"/>
      <c r="P175" s="95"/>
      <c r="Q175" s="95"/>
      <c r="R175" s="95"/>
      <c r="S175" s="95"/>
      <c r="T175" s="95"/>
    </row>
    <row customHeight="true" ht="33" r="176">
      <c r="A176" s="211"/>
      <c r="B176" s="156"/>
      <c r="C176" s="156"/>
      <c r="D176" s="155"/>
      <c r="E176" s="155"/>
      <c r="F176" s="155"/>
      <c r="G176" s="156"/>
      <c r="H176" s="156"/>
      <c r="I176" s="156"/>
      <c r="J176" s="156"/>
      <c r="K176" s="156"/>
      <c r="L176" s="95"/>
      <c r="M176" s="95"/>
      <c r="N176" s="95"/>
      <c r="O176" s="95"/>
      <c r="P176" s="95"/>
      <c r="Q176" s="95"/>
      <c r="R176" s="95"/>
      <c r="S176" s="95"/>
      <c r="T176" s="95"/>
    </row>
    <row customHeight="true" ht="33" r="177">
      <c r="A177" s="211"/>
      <c r="B177" s="156"/>
      <c r="C177" s="156"/>
      <c r="D177" s="155"/>
      <c r="E177" s="155"/>
      <c r="F177" s="155"/>
      <c r="G177" s="156"/>
      <c r="H177" s="156"/>
      <c r="I177" s="156"/>
      <c r="J177" s="156"/>
      <c r="K177" s="156"/>
      <c r="L177" s="95"/>
      <c r="M177" s="95"/>
      <c r="N177" s="95"/>
      <c r="O177" s="95"/>
      <c r="P177" s="95"/>
      <c r="Q177" s="95"/>
      <c r="R177" s="95"/>
      <c r="S177" s="95"/>
      <c r="T177" s="95"/>
    </row>
    <row customHeight="true" ht="33" r="178">
      <c r="A178" s="211"/>
      <c r="B178" s="156"/>
      <c r="C178" s="156"/>
      <c r="D178" s="155"/>
      <c r="E178" s="155"/>
      <c r="F178" s="155"/>
      <c r="G178" s="156"/>
      <c r="H178" s="156"/>
      <c r="I178" s="156"/>
      <c r="J178" s="156"/>
      <c r="K178" s="156"/>
      <c r="L178" s="95"/>
      <c r="M178" s="95"/>
      <c r="N178" s="95"/>
      <c r="O178" s="95"/>
      <c r="P178" s="95"/>
      <c r="Q178" s="95"/>
      <c r="R178" s="95"/>
      <c r="S178" s="95"/>
      <c r="T178" s="95"/>
    </row>
    <row customHeight="true" ht="33" r="179">
      <c r="A179" s="211"/>
      <c r="B179" s="156"/>
      <c r="C179" s="156"/>
      <c r="D179" s="155"/>
      <c r="E179" s="155"/>
      <c r="F179" s="155"/>
      <c r="G179" s="156"/>
      <c r="H179" s="156"/>
      <c r="I179" s="156"/>
      <c r="J179" s="156"/>
      <c r="K179" s="156"/>
      <c r="L179" s="95"/>
      <c r="M179" s="95"/>
      <c r="N179" s="95"/>
      <c r="O179" s="95"/>
      <c r="P179" s="95"/>
      <c r="Q179" s="95"/>
      <c r="R179" s="95"/>
      <c r="S179" s="95"/>
      <c r="T179" s="95"/>
    </row>
    <row customHeight="true" ht="33" r="180">
      <c r="A180" s="211"/>
      <c r="B180" s="156"/>
      <c r="C180" s="156"/>
      <c r="D180" s="155"/>
      <c r="E180" s="155"/>
      <c r="F180" s="155"/>
      <c r="G180" s="156"/>
      <c r="H180" s="156"/>
      <c r="I180" s="156"/>
      <c r="J180" s="156"/>
      <c r="K180" s="156"/>
      <c r="L180" s="95"/>
      <c r="M180" s="95"/>
      <c r="N180" s="95"/>
      <c r="O180" s="95"/>
      <c r="P180" s="95"/>
      <c r="Q180" s="95"/>
      <c r="R180" s="95"/>
      <c r="S180" s="95"/>
      <c r="T180" s="95"/>
    </row>
    <row customHeight="true" ht="33" r="181">
      <c r="A181" s="211"/>
      <c r="B181" s="156"/>
      <c r="C181" s="156"/>
      <c r="D181" s="155"/>
      <c r="E181" s="155"/>
      <c r="F181" s="155"/>
      <c r="G181" s="156"/>
      <c r="H181" s="156"/>
      <c r="I181" s="156"/>
      <c r="J181" s="156"/>
      <c r="K181" s="156"/>
      <c r="L181" s="95"/>
      <c r="M181" s="95"/>
      <c r="N181" s="95"/>
      <c r="O181" s="95"/>
      <c r="P181" s="95"/>
      <c r="Q181" s="95"/>
      <c r="R181" s="95"/>
      <c r="S181" s="95"/>
      <c r="T181" s="95"/>
    </row>
    <row customHeight="true" ht="33" r="182">
      <c r="A182" s="211"/>
      <c r="B182" s="156"/>
      <c r="C182" s="156"/>
      <c r="D182" s="155"/>
      <c r="E182" s="155"/>
      <c r="F182" s="155"/>
      <c r="G182" s="156"/>
      <c r="H182" s="156"/>
      <c r="I182" s="156"/>
      <c r="J182" s="156"/>
      <c r="K182" s="156"/>
      <c r="L182" s="95"/>
      <c r="M182" s="95"/>
      <c r="N182" s="95"/>
      <c r="O182" s="95"/>
      <c r="P182" s="95"/>
      <c r="Q182" s="95"/>
      <c r="R182" s="95"/>
      <c r="S182" s="95"/>
      <c r="T182" s="95"/>
    </row>
    <row customHeight="true" ht="33" r="183">
      <c r="A183" s="211"/>
      <c r="B183" s="156"/>
      <c r="C183" s="156"/>
      <c r="D183" s="155"/>
      <c r="E183" s="155"/>
      <c r="F183" s="155"/>
      <c r="G183" s="156"/>
      <c r="H183" s="156"/>
      <c r="I183" s="156"/>
      <c r="J183" s="156"/>
      <c r="K183" s="156"/>
      <c r="L183" s="95"/>
      <c r="M183" s="95"/>
      <c r="N183" s="95"/>
      <c r="O183" s="95"/>
      <c r="P183" s="95"/>
      <c r="Q183" s="95"/>
      <c r="R183" s="95"/>
      <c r="S183" s="95"/>
      <c r="T183" s="95"/>
    </row>
    <row customHeight="true" ht="33" r="184">
      <c r="A184" s="211"/>
      <c r="B184" s="156"/>
      <c r="C184" s="156"/>
      <c r="D184" s="155"/>
      <c r="E184" s="155"/>
      <c r="F184" s="155"/>
      <c r="G184" s="156"/>
      <c r="H184" s="156"/>
      <c r="I184" s="156"/>
      <c r="J184" s="156"/>
      <c r="K184" s="156"/>
      <c r="L184" s="95"/>
      <c r="M184" s="95"/>
      <c r="N184" s="95"/>
      <c r="O184" s="95"/>
      <c r="P184" s="95"/>
      <c r="Q184" s="95"/>
      <c r="R184" s="95"/>
      <c r="S184" s="95"/>
      <c r="T184" s="95"/>
    </row>
    <row customHeight="true" ht="33" r="185">
      <c r="A185" s="211"/>
      <c r="B185" s="156"/>
      <c r="C185" s="156"/>
      <c r="D185" s="155"/>
      <c r="E185" s="155"/>
      <c r="F185" s="155"/>
      <c r="G185" s="156"/>
      <c r="H185" s="156"/>
      <c r="I185" s="156"/>
      <c r="J185" s="156"/>
      <c r="K185" s="156"/>
      <c r="L185" s="95"/>
      <c r="M185" s="95"/>
      <c r="N185" s="95"/>
      <c r="O185" s="95"/>
      <c r="P185" s="95"/>
      <c r="Q185" s="95"/>
      <c r="R185" s="95"/>
      <c r="S185" s="95"/>
      <c r="T185" s="95"/>
    </row>
    <row customHeight="true" ht="33" r="186">
      <c r="A186" s="211"/>
      <c r="B186" s="156"/>
      <c r="C186" s="156"/>
      <c r="D186" s="155"/>
      <c r="E186" s="155"/>
      <c r="F186" s="155"/>
      <c r="G186" s="156"/>
      <c r="H186" s="156"/>
      <c r="I186" s="156"/>
      <c r="J186" s="156"/>
      <c r="K186" s="156"/>
      <c r="L186" s="95"/>
      <c r="M186" s="95"/>
      <c r="N186" s="95"/>
      <c r="O186" s="95"/>
      <c r="P186" s="95"/>
      <c r="Q186" s="95"/>
      <c r="R186" s="95"/>
      <c r="S186" s="95"/>
      <c r="T186" s="95"/>
    </row>
    <row customHeight="true" ht="33" r="187">
      <c r="A187" s="211"/>
      <c r="B187" s="156"/>
      <c r="C187" s="156"/>
      <c r="D187" s="155"/>
      <c r="E187" s="155"/>
      <c r="F187" s="155"/>
      <c r="G187" s="156"/>
      <c r="H187" s="156"/>
      <c r="I187" s="156"/>
      <c r="J187" s="156"/>
      <c r="K187" s="156"/>
      <c r="L187" s="95"/>
      <c r="M187" s="95"/>
      <c r="N187" s="95"/>
      <c r="O187" s="95"/>
      <c r="P187" s="95"/>
      <c r="Q187" s="95"/>
      <c r="R187" s="95"/>
      <c r="S187" s="95"/>
      <c r="T187" s="95"/>
    </row>
    <row customHeight="true" ht="33" r="188">
      <c r="A188" s="211"/>
      <c r="B188" s="156"/>
      <c r="C188" s="156"/>
      <c r="D188" s="155"/>
      <c r="E188" s="155"/>
      <c r="F188" s="155"/>
      <c r="G188" s="156"/>
      <c r="H188" s="156"/>
      <c r="I188" s="156"/>
      <c r="J188" s="156"/>
      <c r="K188" s="156"/>
      <c r="L188" s="95"/>
      <c r="M188" s="95"/>
      <c r="N188" s="95"/>
      <c r="O188" s="95"/>
      <c r="P188" s="95"/>
      <c r="Q188" s="95"/>
      <c r="R188" s="95"/>
      <c r="S188" s="95"/>
      <c r="T188" s="95"/>
    </row>
    <row customHeight="true" ht="33" r="189">
      <c r="A189" s="211"/>
      <c r="B189" s="156"/>
      <c r="C189" s="156"/>
      <c r="D189" s="155"/>
      <c r="E189" s="155"/>
      <c r="F189" s="155"/>
      <c r="G189" s="156"/>
      <c r="H189" s="156"/>
      <c r="I189" s="156"/>
      <c r="J189" s="156"/>
      <c r="K189" s="156"/>
      <c r="L189" s="95"/>
      <c r="M189" s="95"/>
      <c r="N189" s="95"/>
      <c r="O189" s="95"/>
      <c r="P189" s="95"/>
      <c r="Q189" s="95"/>
      <c r="R189" s="95"/>
      <c r="S189" s="95"/>
      <c r="T189" s="95"/>
    </row>
    <row customHeight="true" ht="33" r="190">
      <c r="A190" s="211"/>
      <c r="B190" s="156"/>
      <c r="C190" s="156"/>
      <c r="D190" s="155"/>
      <c r="E190" s="155"/>
      <c r="F190" s="155"/>
      <c r="G190" s="156"/>
      <c r="H190" s="156"/>
      <c r="I190" s="156"/>
      <c r="J190" s="156"/>
      <c r="K190" s="156"/>
      <c r="L190" s="95"/>
      <c r="M190" s="95"/>
      <c r="N190" s="95"/>
      <c r="O190" s="95"/>
      <c r="P190" s="95"/>
      <c r="Q190" s="95"/>
      <c r="R190" s="95"/>
      <c r="S190" s="95"/>
      <c r="T190" s="95"/>
    </row>
    <row customHeight="true" ht="33" r="191">
      <c r="A191" s="211"/>
      <c r="B191" s="156"/>
      <c r="C191" s="156"/>
      <c r="D191" s="155"/>
      <c r="E191" s="155"/>
      <c r="F191" s="155"/>
      <c r="G191" s="156"/>
      <c r="H191" s="156"/>
      <c r="I191" s="156"/>
      <c r="J191" s="156"/>
      <c r="K191" s="156"/>
      <c r="L191" s="95"/>
      <c r="M191" s="95"/>
      <c r="N191" s="95"/>
      <c r="O191" s="95"/>
      <c r="P191" s="95"/>
      <c r="Q191" s="95"/>
      <c r="R191" s="95"/>
      <c r="S191" s="95"/>
      <c r="T191" s="95"/>
    </row>
    <row customHeight="true" ht="33" r="192">
      <c r="A192" s="211"/>
      <c r="B192" s="156"/>
      <c r="C192" s="156"/>
      <c r="D192" s="155"/>
      <c r="E192" s="155"/>
      <c r="F192" s="155"/>
      <c r="G192" s="156"/>
      <c r="H192" s="156"/>
      <c r="I192" s="156"/>
      <c r="J192" s="156"/>
      <c r="K192" s="156"/>
      <c r="L192" s="95"/>
      <c r="M192" s="95"/>
      <c r="N192" s="95"/>
      <c r="O192" s="95"/>
      <c r="P192" s="95"/>
      <c r="Q192" s="95"/>
      <c r="R192" s="95"/>
      <c r="S192" s="95"/>
      <c r="T192" s="95"/>
    </row>
    <row customHeight="true" ht="33" r="193">
      <c r="A193" s="211"/>
      <c r="B193" s="156"/>
      <c r="C193" s="156"/>
      <c r="D193" s="155"/>
      <c r="E193" s="155"/>
      <c r="F193" s="155"/>
      <c r="G193" s="156"/>
      <c r="H193" s="156"/>
      <c r="I193" s="156"/>
      <c r="J193" s="156"/>
      <c r="K193" s="156"/>
      <c r="L193" s="95"/>
      <c r="M193" s="95"/>
      <c r="N193" s="95"/>
      <c r="O193" s="95"/>
      <c r="P193" s="95"/>
      <c r="Q193" s="95"/>
      <c r="R193" s="95"/>
      <c r="S193" s="95"/>
      <c r="T193" s="95"/>
    </row>
    <row customHeight="true" ht="33" r="194">
      <c r="A194" s="211"/>
      <c r="B194" s="156"/>
      <c r="C194" s="156"/>
      <c r="D194" s="155"/>
      <c r="E194" s="155"/>
      <c r="F194" s="155"/>
      <c r="G194" s="156"/>
      <c r="H194" s="156"/>
      <c r="I194" s="156"/>
      <c r="J194" s="156"/>
      <c r="K194" s="156"/>
      <c r="L194" s="95"/>
      <c r="M194" s="95"/>
      <c r="N194" s="95"/>
      <c r="O194" s="95"/>
      <c r="P194" s="95"/>
      <c r="Q194" s="95"/>
      <c r="R194" s="95"/>
      <c r="S194" s="95"/>
      <c r="T194" s="95"/>
    </row>
    <row customHeight="true" ht="33" r="195">
      <c r="A195" s="211"/>
      <c r="B195" s="156"/>
      <c r="C195" s="156"/>
      <c r="D195" s="155"/>
      <c r="E195" s="155"/>
      <c r="F195" s="155"/>
      <c r="G195" s="156"/>
      <c r="H195" s="156"/>
      <c r="I195" s="156"/>
      <c r="J195" s="156"/>
      <c r="K195" s="156"/>
      <c r="L195" s="95"/>
      <c r="M195" s="95"/>
      <c r="N195" s="95"/>
      <c r="O195" s="95"/>
      <c r="P195" s="95"/>
      <c r="Q195" s="95"/>
      <c r="R195" s="95"/>
      <c r="S195" s="95"/>
      <c r="T195" s="95"/>
    </row>
    <row customHeight="true" ht="33" r="196">
      <c r="A196" s="211"/>
      <c r="B196" s="156"/>
      <c r="C196" s="156"/>
      <c r="D196" s="155"/>
      <c r="E196" s="155"/>
      <c r="F196" s="155"/>
      <c r="G196" s="156"/>
      <c r="H196" s="156"/>
      <c r="I196" s="156"/>
      <c r="J196" s="156"/>
      <c r="K196" s="156"/>
      <c r="L196" s="95"/>
      <c r="M196" s="95"/>
      <c r="N196" s="95"/>
      <c r="O196" s="95"/>
      <c r="P196" s="95"/>
      <c r="Q196" s="95"/>
      <c r="R196" s="95"/>
      <c r="S196" s="95"/>
      <c r="T196" s="95"/>
    </row>
    <row customHeight="true" ht="33" r="197">
      <c r="A197" s="211"/>
      <c r="B197" s="156"/>
      <c r="C197" s="156"/>
      <c r="D197" s="155"/>
      <c r="E197" s="155"/>
      <c r="F197" s="155"/>
      <c r="G197" s="156"/>
      <c r="H197" s="156"/>
      <c r="I197" s="156"/>
      <c r="J197" s="156"/>
      <c r="K197" s="156"/>
      <c r="L197" s="95"/>
      <c r="M197" s="95"/>
      <c r="N197" s="95"/>
      <c r="O197" s="95"/>
      <c r="P197" s="95"/>
      <c r="Q197" s="95"/>
      <c r="R197" s="95"/>
      <c r="S197" s="95"/>
      <c r="T197" s="95"/>
    </row>
    <row customHeight="true" ht="33" r="198">
      <c r="A198" s="211"/>
      <c r="B198" s="156"/>
      <c r="C198" s="156"/>
      <c r="D198" s="155"/>
      <c r="E198" s="155"/>
      <c r="F198" s="155"/>
      <c r="G198" s="156"/>
      <c r="H198" s="156"/>
      <c r="I198" s="156"/>
      <c r="J198" s="156"/>
      <c r="K198" s="156"/>
      <c r="L198" s="95"/>
      <c r="M198" s="95"/>
      <c r="N198" s="95"/>
      <c r="O198" s="95"/>
      <c r="P198" s="95"/>
      <c r="Q198" s="95"/>
      <c r="R198" s="95"/>
      <c r="S198" s="95"/>
      <c r="T198" s="95"/>
    </row>
    <row customHeight="true" ht="33" r="199">
      <c r="A199" s="211"/>
      <c r="B199" s="156"/>
      <c r="C199" s="156"/>
      <c r="D199" s="155"/>
      <c r="E199" s="155"/>
      <c r="F199" s="155"/>
      <c r="G199" s="156"/>
      <c r="H199" s="156"/>
      <c r="I199" s="156"/>
      <c r="J199" s="156"/>
      <c r="K199" s="156"/>
      <c r="L199" s="95"/>
      <c r="M199" s="95"/>
      <c r="N199" s="95"/>
      <c r="O199" s="95"/>
      <c r="P199" s="95"/>
      <c r="Q199" s="95"/>
      <c r="R199" s="95"/>
      <c r="S199" s="95"/>
      <c r="T199" s="95"/>
    </row>
    <row customHeight="true" ht="33" r="200">
      <c r="A200" s="211"/>
      <c r="B200" s="156"/>
      <c r="C200" s="156"/>
      <c r="D200" s="155"/>
      <c r="E200" s="155"/>
      <c r="F200" s="155"/>
      <c r="G200" s="156"/>
      <c r="H200" s="156"/>
      <c r="I200" s="156"/>
      <c r="J200" s="156"/>
      <c r="K200" s="156"/>
      <c r="L200" s="95"/>
      <c r="M200" s="95"/>
      <c r="N200" s="95"/>
      <c r="O200" s="95"/>
      <c r="P200" s="95"/>
      <c r="Q200" s="95"/>
      <c r="R200" s="95"/>
      <c r="S200" s="95"/>
      <c r="T200" s="95"/>
    </row>
    <row customHeight="true" ht="33" r="201">
      <c r="A201" s="211"/>
      <c r="B201" s="156"/>
      <c r="C201" s="156"/>
      <c r="D201" s="155"/>
      <c r="E201" s="155"/>
      <c r="F201" s="155"/>
      <c r="G201" s="156"/>
      <c r="H201" s="156"/>
      <c r="I201" s="156"/>
      <c r="J201" s="156"/>
      <c r="K201" s="156"/>
      <c r="L201" s="95"/>
      <c r="M201" s="95"/>
      <c r="N201" s="95"/>
      <c r="O201" s="95"/>
      <c r="P201" s="95"/>
      <c r="Q201" s="95"/>
      <c r="R201" s="95"/>
      <c r="S201" s="95"/>
      <c r="T201" s="95"/>
    </row>
    <row customHeight="true" ht="33" r="202">
      <c r="A202" s="211"/>
      <c r="B202" s="156"/>
      <c r="C202" s="156"/>
      <c r="D202" s="155"/>
      <c r="E202" s="155"/>
      <c r="F202" s="155"/>
      <c r="G202" s="156"/>
      <c r="H202" s="156"/>
      <c r="I202" s="156"/>
      <c r="J202" s="156"/>
      <c r="K202" s="156"/>
      <c r="L202" s="95"/>
      <c r="M202" s="95"/>
      <c r="N202" s="95"/>
      <c r="O202" s="95"/>
      <c r="P202" s="95"/>
      <c r="Q202" s="95"/>
      <c r="R202" s="95"/>
      <c r="S202" s="95"/>
      <c r="T202" s="95"/>
    </row>
    <row customHeight="true" ht="33" r="203">
      <c r="A203" s="211"/>
      <c r="B203" s="156"/>
      <c r="C203" s="156"/>
      <c r="D203" s="155"/>
      <c r="E203" s="155"/>
      <c r="F203" s="155"/>
      <c r="G203" s="156"/>
      <c r="H203" s="156"/>
      <c r="I203" s="156"/>
      <c r="J203" s="156"/>
      <c r="K203" s="156"/>
      <c r="L203" s="95"/>
      <c r="M203" s="95"/>
      <c r="N203" s="95"/>
      <c r="O203" s="95"/>
      <c r="P203" s="95"/>
      <c r="Q203" s="95"/>
      <c r="R203" s="95"/>
      <c r="S203" s="95"/>
      <c r="T203" s="95"/>
    </row>
    <row customHeight="true" ht="33" r="204">
      <c r="A204" s="211"/>
      <c r="B204" s="156"/>
      <c r="C204" s="156"/>
      <c r="D204" s="155"/>
      <c r="E204" s="155"/>
      <c r="F204" s="155"/>
      <c r="G204" s="156"/>
      <c r="H204" s="156"/>
      <c r="I204" s="156"/>
      <c r="J204" s="156"/>
      <c r="K204" s="156"/>
      <c r="L204" s="95"/>
      <c r="M204" s="95"/>
      <c r="N204" s="95"/>
      <c r="O204" s="95"/>
      <c r="P204" s="95"/>
      <c r="Q204" s="95"/>
      <c r="R204" s="95"/>
      <c r="S204" s="95"/>
      <c r="T204" s="95"/>
    </row>
    <row customHeight="true" ht="33" r="205">
      <c r="A205" s="211"/>
      <c r="B205" s="156"/>
      <c r="C205" s="156"/>
      <c r="D205" s="155"/>
      <c r="E205" s="155"/>
      <c r="F205" s="155"/>
      <c r="G205" s="156"/>
      <c r="H205" s="156"/>
      <c r="I205" s="156"/>
      <c r="J205" s="156"/>
      <c r="K205" s="156"/>
      <c r="L205" s="95"/>
      <c r="M205" s="95"/>
      <c r="N205" s="95"/>
      <c r="O205" s="95"/>
      <c r="P205" s="95"/>
      <c r="Q205" s="95"/>
      <c r="R205" s="95"/>
      <c r="S205" s="95"/>
      <c r="T205" s="95"/>
    </row>
    <row customHeight="true" ht="33" r="206">
      <c r="A206" s="211"/>
      <c r="B206" s="156"/>
      <c r="C206" s="156"/>
      <c r="D206" s="155"/>
      <c r="E206" s="155"/>
      <c r="F206" s="155"/>
      <c r="G206" s="156"/>
      <c r="H206" s="156"/>
      <c r="I206" s="156"/>
      <c r="J206" s="156"/>
      <c r="K206" s="156"/>
      <c r="L206" s="95"/>
      <c r="M206" s="95"/>
      <c r="N206" s="95"/>
      <c r="O206" s="95"/>
      <c r="P206" s="95"/>
      <c r="Q206" s="95"/>
      <c r="R206" s="95"/>
      <c r="S206" s="95"/>
      <c r="T206" s="95"/>
    </row>
    <row customHeight="true" ht="33" r="207">
      <c r="A207" s="211"/>
      <c r="B207" s="156"/>
      <c r="C207" s="156"/>
      <c r="D207" s="155"/>
      <c r="E207" s="155"/>
      <c r="F207" s="155"/>
      <c r="G207" s="156"/>
      <c r="H207" s="156"/>
      <c r="I207" s="156"/>
      <c r="J207" s="156"/>
      <c r="K207" s="156"/>
      <c r="L207" s="95"/>
      <c r="M207" s="95"/>
      <c r="N207" s="95"/>
      <c r="O207" s="95"/>
      <c r="P207" s="95"/>
      <c r="Q207" s="95"/>
      <c r="R207" s="95"/>
      <c r="S207" s="95"/>
      <c r="T207" s="95"/>
    </row>
    <row customHeight="true" ht="33" r="208">
      <c r="A208" s="211"/>
      <c r="B208" s="156"/>
      <c r="C208" s="156"/>
      <c r="D208" s="155"/>
      <c r="E208" s="155"/>
      <c r="F208" s="155"/>
      <c r="G208" s="156"/>
      <c r="H208" s="156"/>
      <c r="I208" s="156"/>
      <c r="J208" s="156"/>
      <c r="K208" s="156"/>
      <c r="L208" s="95"/>
      <c r="M208" s="95"/>
      <c r="N208" s="95"/>
      <c r="O208" s="95"/>
      <c r="P208" s="95"/>
      <c r="Q208" s="95"/>
      <c r="R208" s="95"/>
      <c r="S208" s="95"/>
      <c r="T208" s="95"/>
    </row>
    <row customHeight="true" ht="33" r="209">
      <c r="A209" s="211"/>
      <c r="B209" s="156"/>
      <c r="C209" s="156"/>
      <c r="D209" s="155"/>
      <c r="E209" s="155"/>
      <c r="F209" s="155"/>
      <c r="G209" s="156"/>
      <c r="H209" s="156"/>
      <c r="I209" s="156"/>
      <c r="J209" s="156"/>
      <c r="K209" s="156"/>
      <c r="L209" s="95"/>
      <c r="M209" s="95"/>
      <c r="N209" s="95"/>
      <c r="O209" s="95"/>
      <c r="P209" s="95"/>
      <c r="Q209" s="95"/>
      <c r="R209" s="95"/>
      <c r="S209" s="95"/>
      <c r="T209" s="95"/>
    </row>
    <row customHeight="true" ht="33" r="210">
      <c r="A210" s="211"/>
      <c r="B210" s="156"/>
      <c r="C210" s="156"/>
      <c r="D210" s="155"/>
      <c r="E210" s="155"/>
      <c r="F210" s="155"/>
      <c r="G210" s="156"/>
      <c r="H210" s="156"/>
      <c r="I210" s="156"/>
      <c r="J210" s="156"/>
      <c r="K210" s="156"/>
      <c r="L210" s="95"/>
      <c r="M210" s="95"/>
      <c r="N210" s="95"/>
      <c r="O210" s="95"/>
      <c r="P210" s="95"/>
      <c r="Q210" s="95"/>
      <c r="R210" s="95"/>
      <c r="S210" s="95"/>
      <c r="T210" s="95"/>
    </row>
    <row customHeight="true" ht="33" r="211">
      <c r="A211" s="211"/>
      <c r="B211" s="156"/>
      <c r="C211" s="156"/>
      <c r="D211" s="156"/>
      <c r="E211" s="156"/>
      <c r="F211" s="156"/>
      <c r="G211" s="156"/>
      <c r="H211" s="156"/>
      <c r="I211" s="156"/>
      <c r="J211" s="156"/>
      <c r="K211" s="156"/>
      <c r="L211" s="95"/>
      <c r="M211" s="95"/>
      <c r="N211" s="95"/>
      <c r="O211" s="95"/>
      <c r="P211" s="95"/>
      <c r="Q211" s="95"/>
      <c r="R211" s="95"/>
      <c r="S211" s="95"/>
      <c r="T211" s="95"/>
    </row>
    <row customHeight="true" ht="33" r="212">
      <c r="A212" s="95"/>
      <c r="B212" s="95"/>
      <c r="C212" s="95"/>
      <c r="D212" s="95"/>
      <c r="E212" s="95"/>
      <c r="F212" s="95"/>
      <c r="G212" s="95"/>
      <c r="H212" s="95"/>
      <c r="I212" s="95"/>
      <c r="J212" s="95"/>
      <c r="K212" s="95"/>
      <c r="L212" s="95"/>
      <c r="M212" s="95"/>
      <c r="N212" s="95"/>
      <c r="O212" s="95"/>
      <c r="P212" s="95"/>
      <c r="Q212" s="95"/>
      <c r="R212" s="95"/>
      <c r="S212" s="95"/>
      <c r="T212" s="95"/>
    </row>
    <row customHeight="true" ht="33" r="213">
      <c r="A213" s="95"/>
      <c r="B213" s="95"/>
      <c r="C213" s="95"/>
      <c r="D213" s="95"/>
      <c r="E213" s="95"/>
      <c r="F213" s="95"/>
      <c r="G213" s="95"/>
      <c r="H213" s="95"/>
      <c r="I213" s="95"/>
      <c r="J213" s="95"/>
      <c r="K213" s="95"/>
      <c r="L213" s="95"/>
      <c r="M213" s="95"/>
      <c r="N213" s="95"/>
      <c r="O213" s="95"/>
      <c r="P213" s="95"/>
      <c r="Q213" s="95"/>
      <c r="R213" s="95"/>
      <c r="S213" s="95"/>
      <c r="T213" s="95"/>
    </row>
  </sheetData>
  <mergeCells>
    <mergeCell ref="B9:C9"/>
    <mergeCell ref="G6:G7"/>
    <mergeCell ref="F6:F7"/>
    <mergeCell ref="E6:E7"/>
    <mergeCell ref="D6:D7"/>
    <mergeCell ref="F5:G5"/>
    <mergeCell ref="A5:E5"/>
    <mergeCell ref="F4:G4"/>
    <mergeCell ref="A4:E4"/>
    <mergeCell ref="F3:G3"/>
    <mergeCell ref="A3:E3"/>
    <mergeCell ref="F2:G2"/>
    <mergeCell ref="A2:E2"/>
    <mergeCell ref="A1:G1"/>
    <mergeCell ref="A6:A7"/>
    <mergeCell ref="B6:B7"/>
    <mergeCell ref="C6:C7"/>
    <mergeCell ref="G10:G26"/>
    <mergeCell ref="C27:J27"/>
    <mergeCell ref="E31:G31"/>
    <mergeCell ref="E32:G32"/>
    <mergeCell ref="A27:B27"/>
  </mergeCells>
  <drawing r:id="rId1"/>
</worksheet>
</file>

<file path=xl/worksheets/sheet8.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36"/>
    <col collapsed="false" customWidth="true" hidden="false" max="3" min="3" style="0" width="43"/>
    <col collapsed="false" customWidth="true" hidden="false" max="4" min="4" style="0" width="11"/>
    <col collapsed="false" customWidth="true" hidden="false" max="5" min="5" style="0" width="25"/>
    <col collapsed="false" customWidth="true" hidden="true" max="5" min="5" style="0" width="25"/>
    <col collapsed="false" customWidth="true" hidden="false" max="6" min="6" style="0" width="13"/>
    <col collapsed="false" customWidth="true" hidden="false" max="7" min="7" style="0" width="14"/>
    <col collapsed="false" customWidth="true" hidden="false" max="8" min="8" style="0" width="15"/>
    <col collapsed="false" customWidth="true" hidden="false" max="9" min="9" style="0" width="18"/>
    <col collapsed="false" customWidth="true" hidden="false" max="10" min="10" style="0" width="15"/>
    <col collapsed="false" customWidth="true" hidden="false" max="11" min="11" style="0" width="15"/>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 collapsed="false" customWidth="true" hidden="false" max="21" min="21" style="0" width="15"/>
  </cols>
  <sheetData>
    <row customHeight="true" ht="40" r="1">
      <c r="A1" s="300"/>
      <c r="B1" s="300"/>
      <c r="C1" s="300"/>
      <c r="D1" s="300"/>
      <c r="E1" s="300"/>
      <c r="F1" s="302"/>
      <c r="G1" s="301"/>
      <c r="H1" s="301"/>
      <c r="I1" s="300"/>
      <c r="J1" s="192"/>
      <c r="K1" s="95"/>
      <c r="L1" s="95"/>
      <c r="M1" s="95"/>
      <c r="N1" s="95"/>
      <c r="O1" s="95"/>
      <c r="P1" s="95"/>
      <c r="Q1" s="95"/>
      <c r="R1" s="95"/>
      <c r="S1" s="95"/>
      <c r="T1" s="95"/>
      <c r="U1" s="95"/>
    </row>
    <row customHeight="true" ht="22" r="2">
      <c r="A2" s="124">
        <f>+'HM. Trần thạch cao &amp; Trần gỗ nhựa'!A2</f>
      </c>
      <c r="B2" s="124"/>
      <c r="C2" s="124"/>
      <c r="D2" s="124"/>
      <c r="E2" s="124"/>
      <c r="F2" s="124"/>
      <c r="G2" s="298"/>
      <c r="H2" s="297"/>
      <c r="I2" s="299"/>
      <c r="J2" s="192"/>
      <c r="K2" s="95"/>
      <c r="L2" s="95"/>
      <c r="M2" s="95"/>
      <c r="N2" s="95"/>
      <c r="O2" s="95"/>
      <c r="P2" s="95"/>
      <c r="Q2" s="95"/>
      <c r="R2" s="95"/>
      <c r="S2" s="95"/>
      <c r="T2" s="95"/>
      <c r="U2" s="95"/>
    </row>
    <row customHeight="true" ht="22" r="3">
      <c r="A3" s="124">
        <f>+'HM. Trần thạch cao &amp; Trần gỗ nhựa'!A3</f>
      </c>
      <c r="B3" s="124"/>
      <c r="C3" s="124"/>
      <c r="D3" s="124"/>
      <c r="E3" s="124"/>
      <c r="F3" s="124"/>
      <c r="G3" s="298"/>
      <c r="H3" s="297"/>
      <c r="I3" s="299"/>
      <c r="J3" s="192"/>
      <c r="K3" s="95"/>
      <c r="L3" s="95"/>
      <c r="M3" s="95"/>
      <c r="N3" s="95"/>
      <c r="O3" s="95"/>
      <c r="P3" s="95"/>
      <c r="Q3" s="95"/>
      <c r="R3" s="95"/>
      <c r="S3" s="95"/>
      <c r="T3" s="95"/>
      <c r="U3" s="95"/>
    </row>
    <row customHeight="true" ht="22" r="4">
      <c r="A4" s="124" t="str">
        <v>Hạng mục: Sàn gỗ &amp; Ốp Lát</v>
      </c>
      <c r="B4" s="124"/>
      <c r="C4" s="124"/>
      <c r="D4" s="124"/>
      <c r="E4" s="124"/>
      <c r="F4" s="124"/>
      <c r="G4" s="298"/>
      <c r="H4" s="297"/>
      <c r="I4" s="299"/>
      <c r="J4" s="192"/>
      <c r="K4" s="95"/>
      <c r="L4" s="95"/>
      <c r="M4" s="95"/>
      <c r="N4" s="95"/>
      <c r="O4" s="95"/>
      <c r="P4" s="95"/>
      <c r="Q4" s="95"/>
      <c r="R4" s="95"/>
      <c r="S4" s="95"/>
      <c r="T4" s="95"/>
      <c r="U4" s="95"/>
    </row>
    <row r="5">
      <c r="A5" s="157" t="str">
        <v>STT (No)</v>
      </c>
      <c r="B5" s="293" t="str">
        <v>Chi tiết đơn hàng 
 (Items)</v>
      </c>
      <c r="C5" s="157" t="str">
        <v>Chủng loại, chất liệu sản xuất 
 (Details)</v>
      </c>
      <c r="D5" s="157" t="str">
        <v>ĐVT
 (Unit)</v>
      </c>
      <c r="E5" s="157" t="str">
        <v>Hình ảnh</v>
      </c>
      <c r="F5" s="290" t="str">
        <v>Số lượng
  (Qty)</v>
      </c>
      <c r="G5" s="291" t="str" xml:space="preserve">
        <v> Đơn giá 
 (Unit price) </v>
      </c>
      <c r="H5" s="292" t="str" xml:space="preserve">
        <v> Thành tiền 
 (Amount) </v>
      </c>
      <c r="I5" s="157" t="str">
        <v>Ghi chú 
 (Notes)</v>
      </c>
      <c r="J5" s="192"/>
      <c r="K5" s="95"/>
      <c r="L5" s="95"/>
      <c r="M5" s="95"/>
      <c r="N5" s="95"/>
      <c r="O5" s="95"/>
      <c r="P5" s="95"/>
      <c r="Q5" s="95"/>
      <c r="R5" s="95"/>
      <c r="S5" s="95"/>
      <c r="T5" s="95"/>
      <c r="U5" s="95"/>
    </row>
    <row r="6">
      <c r="A6" s="294" t="str" xml:space="preserve">
        <v> TỔNG HẠNG MỤC ỐP LÁT</v>
      </c>
      <c r="B6" s="294"/>
      <c r="C6" s="294"/>
      <c r="D6" s="294"/>
      <c r="E6" s="294"/>
      <c r="F6" s="294"/>
      <c r="G6" s="296"/>
      <c r="H6" s="295">
        <f>SUM(H7,H15,H23,H32,H40)</f>
      </c>
      <c r="I6" s="294"/>
      <c r="J6" s="156"/>
      <c r="K6" s="95"/>
      <c r="L6" s="95"/>
      <c r="M6" s="95"/>
      <c r="N6" s="95"/>
      <c r="O6" s="95"/>
      <c r="P6" s="95"/>
      <c r="Q6" s="95"/>
      <c r="R6" s="95"/>
      <c r="S6" s="95"/>
      <c r="T6" s="95"/>
      <c r="U6" s="95"/>
    </row>
    <row r="7">
      <c r="A7" s="285" t="str">
        <v>Tầng 1</v>
      </c>
      <c r="B7" s="285"/>
      <c r="C7" s="243"/>
      <c r="D7" s="259"/>
      <c r="E7" s="246"/>
      <c r="F7" s="245"/>
      <c r="G7" s="260"/>
      <c r="H7" s="286">
        <f>SUM(H8:H14)</f>
      </c>
      <c r="I7" s="251"/>
      <c r="J7" s="156"/>
      <c r="K7" s="95"/>
      <c r="L7" s="95"/>
      <c r="M7" s="95"/>
      <c r="N7" s="95"/>
      <c r="O7" s="95"/>
      <c r="P7" s="95"/>
      <c r="Q7" s="95"/>
      <c r="R7" s="95"/>
      <c r="S7" s="95"/>
      <c r="T7" s="95"/>
      <c r="U7" s="95"/>
    </row>
    <row customHeight="true" ht="112.53314917127072" r="8">
      <c r="A8" s="252">
        <v>1</v>
      </c>
      <c r="B8" s="277" t="str">
        <v>Mặt bằng kinh doanh</v>
      </c>
      <c r="C8" s="239" t="str" xml:space="preserve">
        <v>Gạch nhập khẩu Ấn Độ </v>
      </c>
      <c r="D8" s="265" t="str">
        <v>m2</v>
      </c>
      <c r="E8" s="266"/>
      <c r="F8" s="236">
        <f>+53.22*1.15</f>
      </c>
      <c r="G8" s="268">
        <v>320000</v>
      </c>
      <c r="H8" s="260">
        <f>G8*F8</f>
      </c>
      <c r="I8" s="251" t="str" xml:space="preserve">
        <v>Bàn giao tính theo thực tế hàng hoá bàn giao tại công trình </v>
      </c>
      <c r="J8" s="156"/>
      <c r="K8" s="156"/>
      <c r="L8" s="95"/>
      <c r="M8" s="95"/>
      <c r="N8" s="95"/>
      <c r="O8" s="95"/>
      <c r="P8" s="95"/>
      <c r="Q8" s="95"/>
      <c r="R8" s="95"/>
      <c r="S8" s="95"/>
      <c r="T8" s="95"/>
      <c r="U8" s="95"/>
    </row>
    <row r="9">
      <c r="A9" s="252">
        <v>2</v>
      </c>
      <c r="B9" s="277" t="str">
        <v>Gạch lát nền sân sau</v>
      </c>
      <c r="C9" s="278" t="str">
        <v>Nhầm giá - giá gạch 320k ( đang báo 250k)</v>
      </c>
      <c r="D9" s="265" t="str">
        <v>m2</v>
      </c>
      <c r="E9" s="266"/>
      <c r="F9" s="236">
        <f>+6.01*1.15</f>
      </c>
      <c r="G9" s="279">
        <v>250000</v>
      </c>
      <c r="H9" s="260">
        <f>G9*F9</f>
      </c>
      <c r="I9" s="251"/>
      <c r="J9" s="156"/>
      <c r="K9" s="95"/>
      <c r="L9" s="95"/>
      <c r="M9" s="95"/>
      <c r="N9" s="95"/>
      <c r="O9" s="95"/>
      <c r="P9" s="95"/>
      <c r="Q9" s="95"/>
      <c r="R9" s="95"/>
      <c r="S9" s="95"/>
      <c r="T9" s="95"/>
      <c r="U9" s="95"/>
    </row>
    <row r="10">
      <c r="A10" s="252">
        <v>3</v>
      </c>
      <c r="B10" s="277" t="str">
        <v>Gạch lát nền vệ sinh T1</v>
      </c>
      <c r="C10" s="271" t="str">
        <v>Gạch nhập khẩu Ấn Độ - đổi thành gạch Eurotide</v>
      </c>
      <c r="D10" s="265" t="str">
        <v>m2</v>
      </c>
      <c r="E10" s="266"/>
      <c r="F10" s="236">
        <f>+1.93*1.1</f>
      </c>
      <c r="G10" s="269">
        <v>280000</v>
      </c>
      <c r="H10" s="260">
        <f>G10*F10</f>
      </c>
      <c r="I10" s="251"/>
      <c r="J10" s="156">
        <f>+F16+F24+F25+F26+F33+F34+F17</f>
      </c>
      <c r="K10" s="194">
        <f>+J10-12.5</f>
      </c>
      <c r="L10" s="95"/>
      <c r="M10" s="95"/>
      <c r="N10" s="95"/>
      <c r="O10" s="95"/>
      <c r="P10" s="95"/>
      <c r="Q10" s="95"/>
      <c r="R10" s="95"/>
      <c r="S10" s="95"/>
      <c r="T10" s="95"/>
      <c r="U10" s="95"/>
    </row>
    <row r="11">
      <c r="A11" s="252">
        <v>4</v>
      </c>
      <c r="B11" s="257" t="str">
        <v>gạch ốp tường vệ sinh T1</v>
      </c>
      <c r="C11" s="271" t="str">
        <v>Gạch nhập khẩu Ấn Độ - đổi thành gạch Eurotide</v>
      </c>
      <c r="D11" s="265" t="str">
        <v>m2</v>
      </c>
      <c r="E11" s="266"/>
      <c r="F11" s="236">
        <f>+(1.72+1.17)*2*2.8-0.8*2.2</f>
      </c>
      <c r="G11" s="269">
        <v>280000</v>
      </c>
      <c r="H11" s="260">
        <f>G11*F11</f>
      </c>
      <c r="I11" s="251"/>
      <c r="J11" s="156">
        <f>+F18+F27+F35</f>
      </c>
      <c r="K11" s="270">
        <f>+115+23</f>
      </c>
      <c r="L11" s="194"/>
      <c r="M11" s="95"/>
      <c r="N11" s="95"/>
      <c r="O11" s="95"/>
      <c r="P11" s="95"/>
      <c r="Q11" s="95"/>
      <c r="R11" s="95"/>
      <c r="S11" s="95"/>
      <c r="T11" s="95"/>
      <c r="U11" s="95"/>
    </row>
    <row r="12">
      <c r="A12" s="252">
        <v>5</v>
      </c>
      <c r="B12" s="267" t="str">
        <v>Gạch ốp len chân tường</v>
      </c>
      <c r="C12" s="267"/>
      <c r="D12" s="265" t="str">
        <v>md</v>
      </c>
      <c r="E12" s="266"/>
      <c r="F12" s="236">
        <f>+14.7+3.5+4.5+4.2+4.76+2.26+2.7-1.2-1.2</f>
      </c>
      <c r="G12" s="268">
        <v>50000</v>
      </c>
      <c r="H12" s="260">
        <f>G12*F12</f>
      </c>
      <c r="I12" s="251"/>
      <c r="J12" s="156">
        <f>+F16+F17+F24+F25+F26+F33+F34</f>
      </c>
      <c r="K12" s="95">
        <f>+125+23</f>
      </c>
      <c r="L12" s="95"/>
      <c r="M12" s="95"/>
      <c r="N12" s="95"/>
      <c r="O12" s="95"/>
      <c r="P12" s="95"/>
      <c r="Q12" s="95"/>
      <c r="R12" s="95"/>
      <c r="S12" s="95"/>
      <c r="T12" s="95"/>
      <c r="U12" s="95"/>
    </row>
    <row customHeight="true" ht="22" r="13">
      <c r="A13" s="252">
        <v>6</v>
      </c>
      <c r="B13" s="239" t="str">
        <v>Keo dán</v>
      </c>
      <c r="C13" s="267"/>
      <c r="D13" s="265" t="str">
        <v>m2</v>
      </c>
      <c r="E13" s="266"/>
      <c r="F13" s="236">
        <f>+F12+F11+F10+F9+F8</f>
      </c>
      <c r="G13" s="268">
        <v>40000</v>
      </c>
      <c r="H13" s="260">
        <f>+F13*G13</f>
      </c>
      <c r="I13" s="251"/>
      <c r="J13" s="156"/>
      <c r="K13" s="95"/>
      <c r="L13" s="95"/>
      <c r="M13" s="95"/>
      <c r="N13" s="95"/>
      <c r="O13" s="95"/>
      <c r="P13" s="95"/>
      <c r="Q13" s="95"/>
      <c r="R13" s="95"/>
      <c r="S13" s="95"/>
      <c r="T13" s="95"/>
      <c r="U13" s="95"/>
    </row>
    <row customHeight="true" ht="22" r="14">
      <c r="A14" s="252">
        <v>7</v>
      </c>
      <c r="B14" s="257" t="str">
        <v>keo mạch 02 thành phần trong nhà</v>
      </c>
      <c r="C14" s="262"/>
      <c r="D14" s="265" t="str">
        <v>m2</v>
      </c>
      <c r="E14" s="266"/>
      <c r="F14" s="236">
        <f>+F13+F12+F11+F10+F9</f>
      </c>
      <c r="G14" s="269">
        <v>50000</v>
      </c>
      <c r="H14" s="25">
        <f>+G14*F14</f>
      </c>
      <c r="I14" s="263"/>
      <c r="J14" s="156"/>
      <c r="K14" s="95"/>
      <c r="L14" s="95"/>
      <c r="M14" s="95"/>
      <c r="N14" s="95"/>
      <c r="O14" s="95"/>
      <c r="P14" s="95"/>
      <c r="Q14" s="95"/>
      <c r="R14" s="95"/>
      <c r="S14" s="95"/>
      <c r="T14" s="95"/>
      <c r="U14" s="95"/>
    </row>
    <row r="15">
      <c r="A15" s="262" t="str">
        <v>Tầng 2</v>
      </c>
      <c r="B15" s="262"/>
      <c r="C15" s="262"/>
      <c r="D15" s="259"/>
      <c r="E15" s="259"/>
      <c r="F15" s="261"/>
      <c r="G15" s="242"/>
      <c r="H15" s="264">
        <f>SUM(H16:H22)</f>
      </c>
      <c r="I15" s="263"/>
      <c r="J15" s="156"/>
      <c r="K15" s="95"/>
      <c r="L15" s="95"/>
      <c r="M15" s="95"/>
      <c r="N15" s="95"/>
      <c r="O15" s="95"/>
      <c r="P15" s="95">
        <v>32000</v>
      </c>
      <c r="Q15" s="95"/>
      <c r="R15" s="95"/>
      <c r="S15" s="95"/>
      <c r="T15" s="95"/>
      <c r="U15" s="95"/>
    </row>
    <row r="16">
      <c r="A16" s="252">
        <v>1</v>
      </c>
      <c r="B16" s="239" t="str">
        <v>Lát gỗ Phòng khách + bếp + hành lang (Khu vực bếp lát gạch)</v>
      </c>
      <c r="C16" s="239" t="str">
        <v>Sàn gỗ An Cường (lát sàn xương cá)</v>
      </c>
      <c r="D16" s="259" t="str">
        <v>m2</v>
      </c>
      <c r="E16" s="259"/>
      <c r="F16" s="261">
        <f>+(32.1+3.61)*1.1</f>
      </c>
      <c r="G16" s="242">
        <v>680000</v>
      </c>
      <c r="H16" s="260">
        <f>+G16*F16</f>
      </c>
      <c r="I16" s="251" t="str">
        <v>Bàn giao tính theo thực tế hàng hoá bàn giao tại công trình (Gửi mẫu phê duyệt trước khi đặt hàng)</v>
      </c>
      <c r="J16" s="156"/>
      <c r="K16" s="95"/>
      <c r="L16" s="95"/>
      <c r="M16" s="95"/>
      <c r="N16" s="95"/>
      <c r="O16" s="95"/>
      <c r="P16" s="95"/>
      <c r="Q16" s="95"/>
      <c r="R16" s="95"/>
      <c r="S16" s="95"/>
      <c r="T16" s="95"/>
      <c r="U16" s="95"/>
    </row>
    <row customHeight="true" ht="22" r="17">
      <c r="A17" s="252">
        <v>2</v>
      </c>
      <c r="B17" s="239" t="str">
        <v>Phòng ngủ 01</v>
      </c>
      <c r="C17" s="239" t="str">
        <v>Sàn gỗ An Cường (lát sàn xương cá)</v>
      </c>
      <c r="D17" s="259" t="str">
        <v>m2</v>
      </c>
      <c r="E17" s="259"/>
      <c r="F17" s="261">
        <f>+19.9*1.1</f>
      </c>
      <c r="G17" s="242">
        <v>680000</v>
      </c>
      <c r="H17" s="260">
        <f>+G17*F17</f>
      </c>
      <c r="I17" s="251"/>
      <c r="J17" s="156"/>
      <c r="K17" s="95"/>
      <c r="L17" s="95"/>
      <c r="M17" s="95"/>
      <c r="N17" s="95"/>
      <c r="O17" s="95"/>
      <c r="P17" s="95"/>
      <c r="Q17" s="95"/>
      <c r="R17" s="95"/>
      <c r="S17" s="95"/>
      <c r="T17" s="95"/>
      <c r="U17" s="95"/>
    </row>
    <row r="18">
      <c r="A18" s="252">
        <v>2</v>
      </c>
      <c r="B18" s="239" t="str">
        <v>Len gỗ chân tường</v>
      </c>
      <c r="C18" s="239" t="str">
        <v>Len chân gỗ An Cường</v>
      </c>
      <c r="D18" s="259" t="str">
        <v>md</v>
      </c>
      <c r="E18" s="259"/>
      <c r="F18" s="261">
        <f>(2.5*2+3.5*2+2.26+3+4.5-1.2*2-2.5)*1.1</f>
      </c>
      <c r="G18" s="242">
        <v>90000</v>
      </c>
      <c r="H18" s="260">
        <f>+G18*F18</f>
      </c>
      <c r="I18" s="251"/>
      <c r="J18" s="156"/>
      <c r="K18" s="95"/>
      <c r="L18" s="95"/>
      <c r="M18" s="95"/>
      <c r="N18" s="95"/>
      <c r="O18" s="95"/>
      <c r="P18" s="95"/>
      <c r="Q18" s="95"/>
      <c r="R18" s="95"/>
      <c r="S18" s="95"/>
      <c r="T18" s="95"/>
      <c r="U18" s="95"/>
    </row>
    <row r="19">
      <c r="A19" s="252">
        <v>3</v>
      </c>
      <c r="B19" s="239" t="str">
        <v>Gạch lát sàn WC 2.1</v>
      </c>
      <c r="C19" s="239" t="str">
        <v>Gạch Eurotile cao cấp</v>
      </c>
      <c r="D19" s="259" t="str">
        <v>m2</v>
      </c>
      <c r="E19" s="259"/>
      <c r="F19" s="261">
        <f>+3.88*1.1</f>
      </c>
      <c r="G19" s="238">
        <v>707000</v>
      </c>
      <c r="H19" s="260">
        <f>+G19*F19</f>
      </c>
      <c r="I19" s="251"/>
      <c r="J19" s="156"/>
      <c r="K19" s="95"/>
      <c r="L19" s="95"/>
      <c r="M19" s="95"/>
      <c r="N19" s="95">
        <f>F19+F28</f>
      </c>
      <c r="O19" s="95"/>
      <c r="P19" s="95"/>
      <c r="Q19" s="95"/>
      <c r="R19" s="95"/>
      <c r="S19" s="95"/>
      <c r="T19" s="95"/>
      <c r="U19" s="95"/>
    </row>
    <row r="20">
      <c r="A20" s="252">
        <v>4</v>
      </c>
      <c r="B20" s="239" t="str">
        <v>Gạch ốp tường WC 2.1</v>
      </c>
      <c r="C20" s="239" t="str">
        <v>Gạch Eurotile cao cấp</v>
      </c>
      <c r="D20" s="259" t="str">
        <v>m2</v>
      </c>
      <c r="E20" s="259"/>
      <c r="F20" s="261">
        <f>+2*(2.99+1.45)*2.9</f>
      </c>
      <c r="G20" s="238">
        <v>707000</v>
      </c>
      <c r="H20" s="260">
        <f>+G20*F20</f>
      </c>
      <c r="I20" s="251"/>
      <c r="J20" s="156"/>
      <c r="K20" s="95"/>
      <c r="L20" s="95"/>
      <c r="M20" s="95"/>
      <c r="N20" s="95"/>
      <c r="O20" s="95"/>
      <c r="P20" s="95"/>
      <c r="Q20" s="95"/>
      <c r="R20" s="95"/>
      <c r="S20" s="95"/>
      <c r="T20" s="95"/>
      <c r="U20" s="95"/>
    </row>
    <row customHeight="true" ht="22" r="21">
      <c r="A21" s="252">
        <v>5</v>
      </c>
      <c r="B21" s="239" t="str">
        <v>Keo dán</v>
      </c>
      <c r="C21" s="254"/>
      <c r="D21" s="246" t="str">
        <v>m2</v>
      </c>
      <c r="E21" s="246"/>
      <c r="F21" s="245">
        <f>+F20+F19</f>
      </c>
      <c r="G21" s="255">
        <v>40000</v>
      </c>
      <c r="H21" s="253">
        <f>+G21*F21</f>
      </c>
      <c r="I21" s="251"/>
      <c r="J21" s="156"/>
      <c r="K21" s="95"/>
      <c r="L21" s="95"/>
      <c r="M21" s="95"/>
      <c r="N21" s="95"/>
      <c r="O21" s="95"/>
      <c r="P21" s="95"/>
      <c r="Q21" s="95"/>
      <c r="R21" s="95"/>
      <c r="S21" s="95"/>
      <c r="T21" s="95"/>
      <c r="U21" s="95"/>
    </row>
    <row customHeight="true" ht="22" r="22">
      <c r="A22" s="252">
        <v>7</v>
      </c>
      <c r="B22" s="257" t="str">
        <v>keo mạch 02 thành phần trong nhà</v>
      </c>
      <c r="C22" s="258"/>
      <c r="D22" s="7" t="str">
        <v>m2</v>
      </c>
      <c r="E22" s="7"/>
      <c r="F22" s="236">
        <f>+F21+F20</f>
      </c>
      <c r="G22" s="238">
        <v>50000</v>
      </c>
      <c r="H22" s="25">
        <f>+G22*F22</f>
      </c>
      <c r="I22" s="256"/>
      <c r="J22" s="156"/>
      <c r="K22" s="95"/>
      <c r="L22" s="95"/>
      <c r="M22" s="95"/>
      <c r="N22" s="95"/>
      <c r="O22" s="95"/>
      <c r="P22" s="95"/>
      <c r="Q22" s="95"/>
      <c r="R22" s="95"/>
      <c r="S22" s="95"/>
      <c r="T22" s="95"/>
      <c r="U22" s="95"/>
    </row>
    <row r="23">
      <c r="A23" s="243" t="str">
        <v>Tầng 3</v>
      </c>
      <c r="B23" s="243"/>
      <c r="C23" s="243"/>
      <c r="D23" s="246"/>
      <c r="E23" s="246"/>
      <c r="F23" s="245"/>
      <c r="G23" s="244"/>
      <c r="H23" s="248">
        <f>SUM(H24:H31)</f>
      </c>
      <c r="I23" s="247"/>
      <c r="J23" s="156"/>
      <c r="K23" s="95"/>
      <c r="L23" s="95"/>
      <c r="M23" s="95"/>
      <c r="N23" s="95"/>
      <c r="O23" s="95"/>
      <c r="P23" s="95"/>
      <c r="Q23" s="95"/>
      <c r="R23" s="95"/>
      <c r="S23" s="95"/>
      <c r="T23" s="95"/>
      <c r="U23" s="95"/>
    </row>
    <row r="24">
      <c r="A24" s="241">
        <v>1</v>
      </c>
      <c r="B24" s="237" t="str">
        <v>Phòng ngủ Master</v>
      </c>
      <c r="C24" s="9" t="str">
        <v>Sàn gỗ An Cường (lát sàn xương cá)</v>
      </c>
      <c r="D24" s="240" t="str">
        <v>m2</v>
      </c>
      <c r="E24" s="240"/>
      <c r="F24" s="249">
        <f>+28.52*1.1</f>
      </c>
      <c r="G24" s="238">
        <v>680000</v>
      </c>
      <c r="H24" s="250">
        <f>G24*F24</f>
      </c>
      <c r="I24" s="28" t="str">
        <v>Bàn giao tính theo thực tế hàng hoá bàn giao tại công trình (Gửi mẫu phê duyệt trước khi đặt hàng)</v>
      </c>
      <c r="J24" s="156"/>
      <c r="K24" s="95"/>
      <c r="L24" s="95"/>
      <c r="M24" s="95"/>
      <c r="N24" s="95"/>
      <c r="O24" s="95"/>
      <c r="P24" s="95"/>
      <c r="Q24" s="95"/>
      <c r="R24" s="95"/>
      <c r="S24" s="95"/>
      <c r="T24" s="95"/>
      <c r="U24" s="95"/>
    </row>
    <row r="25">
      <c r="A25" s="241">
        <v>2</v>
      </c>
      <c r="B25" s="237" t="str">
        <v>Phòng ngủ số 02</v>
      </c>
      <c r="C25" s="9" t="str">
        <v>Sàn gỗ An Cường (lát sàn xương cá)</v>
      </c>
      <c r="D25" s="240" t="str">
        <v>m2</v>
      </c>
      <c r="E25" s="240"/>
      <c r="F25" s="236">
        <f>+18.37*1.1</f>
      </c>
      <c r="G25" s="242">
        <v>680000</v>
      </c>
      <c r="H25" s="25">
        <f>G25*F25</f>
      </c>
      <c r="I25" s="28"/>
      <c r="J25" s="156"/>
      <c r="K25" s="95"/>
      <c r="L25" s="95"/>
      <c r="M25" s="95"/>
      <c r="N25" s="95"/>
      <c r="O25" s="95"/>
      <c r="P25" s="95"/>
      <c r="Q25" s="95"/>
      <c r="R25" s="95"/>
      <c r="S25" s="95"/>
      <c r="T25" s="95"/>
      <c r="U25" s="95"/>
    </row>
    <row r="26">
      <c r="A26" s="241">
        <v>3</v>
      </c>
      <c r="B26" s="237" t="str">
        <v>Hành lang</v>
      </c>
      <c r="C26" s="9" t="str">
        <v>Sàn gỗ An Cường (lát sàn xương cá)</v>
      </c>
      <c r="D26" s="240" t="str">
        <v>m2</v>
      </c>
      <c r="E26" s="240"/>
      <c r="F26" s="236">
        <f>+3.58*1.1</f>
      </c>
      <c r="G26" s="242">
        <v>680000</v>
      </c>
      <c r="H26" s="25">
        <f>G26*F26</f>
      </c>
      <c r="I26" s="28"/>
      <c r="J26" s="156"/>
      <c r="K26" s="95"/>
      <c r="L26" s="95"/>
      <c r="M26" s="95"/>
      <c r="N26" s="95"/>
      <c r="O26" s="95"/>
      <c r="P26" s="95"/>
      <c r="Q26" s="95"/>
      <c r="R26" s="95"/>
      <c r="S26" s="95"/>
      <c r="T26" s="95"/>
      <c r="U26" s="95"/>
    </row>
    <row r="27">
      <c r="A27" s="241">
        <v>4</v>
      </c>
      <c r="B27" s="237" t="str">
        <v>Len gỗ chân tường</v>
      </c>
      <c r="C27" s="9" t="str">
        <v>Len chân gỗ An Cường</v>
      </c>
      <c r="D27" s="240" t="str">
        <v>md</v>
      </c>
      <c r="E27" s="240"/>
      <c r="F27" s="236">
        <f>+3.5+2.5+3.5+1.2+2.5+2.26+3.2-1.2-0.95-1.2-2.5+4.2*2+4.76+3.5-0.9-0.8</f>
      </c>
      <c r="G27" s="238">
        <v>90000</v>
      </c>
      <c r="H27" s="25">
        <f>G27*F27</f>
      </c>
      <c r="I27" s="28"/>
      <c r="J27" s="156"/>
      <c r="K27" s="95"/>
      <c r="L27" s="95"/>
      <c r="M27" s="95"/>
      <c r="N27" s="95"/>
      <c r="O27" s="95"/>
      <c r="P27" s="95"/>
      <c r="Q27" s="95"/>
      <c r="R27" s="95"/>
      <c r="S27" s="95"/>
      <c r="T27" s="95"/>
      <c r="U27" s="95"/>
    </row>
    <row r="28">
      <c r="A28" s="241">
        <v>5</v>
      </c>
      <c r="B28" s="237" t="str">
        <v>Gạch lát sàn WC3.1; 3.2</v>
      </c>
      <c r="C28" s="239" t="str">
        <v>Gạch Eurotile cao cấp</v>
      </c>
      <c r="D28" s="240" t="str">
        <v>m2</v>
      </c>
      <c r="E28" s="240"/>
      <c r="F28" s="236">
        <f>+(4.39+3.77)*1.1</f>
      </c>
      <c r="G28" s="238">
        <v>707000</v>
      </c>
      <c r="H28" s="25">
        <f>G28*F28</f>
      </c>
      <c r="I28" s="28"/>
      <c r="J28" s="156"/>
      <c r="K28" s="95"/>
      <c r="L28" s="95"/>
      <c r="M28" s="95"/>
      <c r="N28" s="95"/>
      <c r="O28" s="95"/>
      <c r="P28" s="95"/>
      <c r="Q28" s="95"/>
      <c r="R28" s="95"/>
      <c r="S28" s="95"/>
      <c r="T28" s="95"/>
      <c r="U28" s="95"/>
    </row>
    <row customHeight="true" ht="22" r="29">
      <c r="A29" s="241">
        <v>6</v>
      </c>
      <c r="B29" s="237" t="str">
        <v>Gạch ốp tường vệ sinh 3.1; 3.2</v>
      </c>
      <c r="C29" s="239" t="str">
        <v>Gạch Eurotile cao cấp</v>
      </c>
      <c r="D29" s="240" t="str">
        <v>m2</v>
      </c>
      <c r="E29" s="240"/>
      <c r="F29" s="236">
        <f>+(2*6.3+4*1.45)*2.9-0.8*2*2.2</f>
      </c>
      <c r="G29" s="238">
        <v>707000</v>
      </c>
      <c r="H29" s="25">
        <f>G29*F29</f>
      </c>
      <c r="I29" s="26"/>
      <c r="J29" s="156"/>
      <c r="K29" s="95"/>
      <c r="L29" s="95"/>
      <c r="M29" s="95"/>
      <c r="N29" s="95"/>
      <c r="O29" s="95"/>
      <c r="P29" s="95"/>
      <c r="Q29" s="95"/>
      <c r="R29" s="95"/>
      <c r="S29" s="95"/>
      <c r="T29" s="95"/>
      <c r="U29" s="95"/>
    </row>
    <row customHeight="true" ht="22" r="30">
      <c r="A30" s="241">
        <v>7</v>
      </c>
      <c r="B30" s="239" t="str">
        <v>Keo dán</v>
      </c>
      <c r="C30" s="254"/>
      <c r="D30" s="240" t="str">
        <v>m2</v>
      </c>
      <c r="E30" s="240"/>
      <c r="F30" s="273">
        <f>+F29+F28</f>
      </c>
      <c r="G30" s="268">
        <v>40000</v>
      </c>
      <c r="H30" s="21">
        <f>+G30*F30</f>
      </c>
      <c r="I30" s="23"/>
      <c r="J30" s="156"/>
      <c r="K30" s="95"/>
      <c r="L30" s="95"/>
      <c r="M30" s="95"/>
      <c r="N30" s="95"/>
      <c r="O30" s="95"/>
      <c r="P30" s="95"/>
      <c r="Q30" s="95"/>
      <c r="R30" s="95"/>
      <c r="S30" s="95"/>
      <c r="T30" s="95"/>
      <c r="U30" s="95"/>
    </row>
    <row customHeight="true" ht="22" r="31">
      <c r="A31" s="252">
        <v>8</v>
      </c>
      <c r="B31" s="257" t="str">
        <v>keo mạch 02 thành phần trong nhà</v>
      </c>
      <c r="C31" s="284"/>
      <c r="D31" s="240" t="str">
        <v>m2</v>
      </c>
      <c r="E31" s="240"/>
      <c r="F31" s="236">
        <f>+F30</f>
      </c>
      <c r="G31" s="238">
        <v>50000</v>
      </c>
      <c r="H31" s="25">
        <f>+G31*F31</f>
      </c>
      <c r="I31" s="26"/>
      <c r="J31" s="156"/>
      <c r="K31" s="95"/>
      <c r="L31" s="95"/>
      <c r="M31" s="95"/>
      <c r="N31" s="95"/>
      <c r="O31" s="95"/>
      <c r="P31" s="95"/>
      <c r="Q31" s="95"/>
      <c r="R31" s="95"/>
      <c r="S31" s="95"/>
      <c r="T31" s="95"/>
      <c r="U31" s="95"/>
    </row>
    <row r="32">
      <c r="A32" s="287" t="str">
        <v>Tầng 4</v>
      </c>
      <c r="B32" s="287"/>
      <c r="C32" s="287"/>
      <c r="D32" s="303"/>
      <c r="E32" s="303"/>
      <c r="F32" s="245"/>
      <c r="G32" s="244"/>
      <c r="H32" s="248">
        <f>SUM(H33:H39)</f>
      </c>
      <c r="I32" s="247"/>
      <c r="J32" s="156"/>
      <c r="K32" s="95"/>
      <c r="L32" s="95"/>
      <c r="M32" s="95"/>
      <c r="N32" s="95"/>
      <c r="O32" s="95"/>
      <c r="P32" s="95"/>
      <c r="Q32" s="95"/>
      <c r="R32" s="95"/>
      <c r="S32" s="95"/>
      <c r="T32" s="95"/>
      <c r="U32" s="95"/>
    </row>
    <row r="33">
      <c r="A33" s="241">
        <v>1</v>
      </c>
      <c r="B33" s="237" t="str">
        <v>Phòng thờ</v>
      </c>
      <c r="C33" s="9" t="str">
        <v>Sàn gỗ An Cường (lát sàn xương cá)</v>
      </c>
      <c r="D33" s="240" t="str">
        <v>m2</v>
      </c>
      <c r="E33" s="240"/>
      <c r="F33" s="249">
        <f>+13*1.1</f>
      </c>
      <c r="G33" s="238">
        <v>680000</v>
      </c>
      <c r="H33" s="250">
        <f>+G33*F33</f>
      </c>
      <c r="I33" s="28"/>
      <c r="J33" s="156"/>
      <c r="K33" s="95"/>
      <c r="L33" s="95"/>
      <c r="M33" s="95"/>
      <c r="N33" s="95"/>
      <c r="O33" s="95"/>
      <c r="P33" s="95"/>
      <c r="Q33" s="95"/>
      <c r="R33" s="95"/>
      <c r="S33" s="95"/>
      <c r="T33" s="95"/>
      <c r="U33" s="95"/>
    </row>
    <row customHeight="true" ht="22" r="34">
      <c r="A34" s="241">
        <v>2</v>
      </c>
      <c r="B34" s="237" t="str">
        <v>Yoga + Hành lang</v>
      </c>
      <c r="C34" s="9" t="str">
        <v>Sàn gỗ An Cường (lát sàn xương cá)</v>
      </c>
      <c r="D34" s="240" t="str">
        <v>m2</v>
      </c>
      <c r="E34" s="240"/>
      <c r="F34" s="236">
        <f>+14.66*1.1</f>
      </c>
      <c r="G34" s="242">
        <v>680000</v>
      </c>
      <c r="H34" s="25">
        <f>+G34*F34</f>
      </c>
      <c r="I34" s="28"/>
      <c r="J34" s="156"/>
      <c r="K34" s="95"/>
      <c r="L34" s="95"/>
      <c r="M34" s="95"/>
      <c r="N34" s="95"/>
      <c r="O34" s="95"/>
      <c r="P34" s="95"/>
      <c r="Q34" s="95"/>
      <c r="R34" s="95"/>
      <c r="S34" s="95"/>
      <c r="T34" s="95"/>
      <c r="U34" s="95"/>
    </row>
    <row customHeight="true" ht="22" r="35">
      <c r="A35" s="241">
        <v>3</v>
      </c>
      <c r="B35" s="237" t="str">
        <v>len gỗ chân tường</v>
      </c>
      <c r="C35" s="9" t="str">
        <v>Len chân gỗ An Cường</v>
      </c>
      <c r="D35" s="240" t="str">
        <v>md</v>
      </c>
      <c r="E35" s="240"/>
      <c r="F35" s="236">
        <f>(4.5+2.5+1.53+0.93+5.3+1.4)*1.1</f>
      </c>
      <c r="G35" s="238">
        <v>90000</v>
      </c>
      <c r="H35" s="25">
        <f>+G35*F35</f>
      </c>
      <c r="I35" s="28"/>
      <c r="J35" s="156">
        <f>F19+F28</f>
      </c>
      <c r="K35" s="95"/>
      <c r="L35" s="95"/>
      <c r="M35" s="95"/>
      <c r="N35" s="95"/>
      <c r="O35" s="95"/>
      <c r="P35" s="95"/>
      <c r="Q35" s="95"/>
      <c r="R35" s="95"/>
      <c r="S35" s="95"/>
      <c r="T35" s="95"/>
      <c r="U35" s="95"/>
    </row>
    <row r="36">
      <c r="A36" s="241">
        <v>4</v>
      </c>
      <c r="B36" s="237" t="str">
        <v>P kho</v>
      </c>
      <c r="C36" s="239"/>
      <c r="D36" s="240" t="str">
        <v>m2</v>
      </c>
      <c r="E36" s="240"/>
      <c r="F36" s="236">
        <f>+6*1.1</f>
      </c>
      <c r="G36" s="242">
        <v>320000</v>
      </c>
      <c r="H36" s="25">
        <f>+G36*F36</f>
      </c>
      <c r="I36" s="28"/>
      <c r="J36" s="156">
        <f>F20+F29</f>
      </c>
      <c r="K36" s="95"/>
      <c r="L36" s="95"/>
      <c r="M36" s="95"/>
      <c r="N36" s="95"/>
      <c r="O36" s="95"/>
      <c r="P36" s="95"/>
      <c r="Q36" s="95"/>
      <c r="R36" s="95"/>
      <c r="S36" s="95"/>
      <c r="T36" s="95"/>
      <c r="U36" s="95"/>
    </row>
    <row r="37">
      <c r="A37" s="289">
        <v>5</v>
      </c>
      <c r="B37" s="237" t="str">
        <v>Khu giặt, phơi</v>
      </c>
      <c r="C37" s="275"/>
      <c r="D37" s="240" t="str">
        <v>m2</v>
      </c>
      <c r="E37" s="240"/>
      <c r="F37" s="236">
        <f>+18.14*1.1</f>
      </c>
      <c r="G37" s="242">
        <v>320000</v>
      </c>
      <c r="H37" s="25">
        <f>+G37*F37</f>
      </c>
      <c r="I37" s="28"/>
      <c r="J37" s="156"/>
      <c r="K37" s="95"/>
      <c r="L37" s="95"/>
      <c r="M37" s="95"/>
      <c r="N37" s="95"/>
      <c r="O37" s="95"/>
      <c r="P37" s="95"/>
      <c r="Q37" s="95"/>
      <c r="R37" s="95"/>
      <c r="S37" s="95"/>
      <c r="T37" s="95"/>
      <c r="U37" s="95"/>
    </row>
    <row customHeight="true" ht="22" r="38">
      <c r="A38" s="241">
        <v>6</v>
      </c>
      <c r="B38" s="267" t="str">
        <v>Keo dán</v>
      </c>
      <c r="C38" s="254"/>
      <c r="D38" s="272" t="str">
        <v>m2</v>
      </c>
      <c r="E38" s="272"/>
      <c r="F38" s="273">
        <f>+F37+F36</f>
      </c>
      <c r="G38" s="268">
        <v>40000</v>
      </c>
      <c r="H38" s="253">
        <f>+G38*F38</f>
      </c>
      <c r="I38" s="247"/>
    </row>
    <row customHeight="true" ht="22" r="39">
      <c r="A39" s="241">
        <v>7</v>
      </c>
      <c r="B39" s="257" t="str">
        <v>keo mạch 02 thành phần trong nhà</v>
      </c>
      <c r="C39" s="284"/>
      <c r="D39" s="7" t="str">
        <v>m2</v>
      </c>
      <c r="E39" s="7"/>
      <c r="F39" s="236">
        <f>+F38</f>
      </c>
      <c r="G39" s="238">
        <v>50000</v>
      </c>
      <c r="H39" s="25">
        <f>+G39*F39</f>
      </c>
      <c r="I39" s="256"/>
    </row>
    <row r="40">
      <c r="A40" s="287" t="str">
        <v>Bậc cầu thang</v>
      </c>
      <c r="B40" s="287"/>
      <c r="C40" s="287"/>
      <c r="D40" s="288"/>
      <c r="E40" s="288"/>
      <c r="F40" s="261"/>
      <c r="G40" s="242"/>
      <c r="H40" s="264">
        <f>H41+H42</f>
      </c>
      <c r="I40" s="247"/>
    </row>
    <row customHeight="true" ht="34" r="41">
      <c r="A41" s="241">
        <v>1</v>
      </c>
      <c r="B41" s="9" t="str">
        <v>Mặt bậc ốp gỗ</v>
      </c>
      <c r="C41" s="275" t="str">
        <v>Gỗ công nghiệp Plywood An Cường</v>
      </c>
      <c r="D41" s="272" t="str">
        <v>m2</v>
      </c>
      <c r="E41" s="272"/>
      <c r="F41" s="273">
        <f>+23*0.3*0.9+2*21*0.3</f>
      </c>
      <c r="G41" s="276">
        <v>1890000</v>
      </c>
      <c r="H41" s="274">
        <f>G41*F41</f>
      </c>
      <c r="I41" s="28" t="str">
        <v>Chưa bao gồm nhận công ốp lát và xi măng cát</v>
      </c>
    </row>
    <row customHeight="true" ht="32" r="42">
      <c r="A42" s="280">
        <v>2</v>
      </c>
      <c r="B42" s="281" t="str">
        <v>Cổ bậc ốp gạch</v>
      </c>
      <c r="C42" s="280"/>
      <c r="D42" s="3" t="str">
        <v>md</v>
      </c>
      <c r="E42" s="3"/>
      <c r="F42" s="282">
        <f>23+21+21</f>
      </c>
      <c r="G42" s="238">
        <v>80000</v>
      </c>
      <c r="H42" s="283">
        <f>+F42*G42</f>
      </c>
      <c r="I42" s="28"/>
    </row>
    <row r="43">
      <c r="F43" s="109"/>
      <c r="G43" s="235"/>
      <c r="H43" s="235"/>
    </row>
    <row r="44">
      <c r="F44" s="109"/>
      <c r="G44" s="235"/>
      <c r="H44" s="235"/>
    </row>
    <row r="45">
      <c r="F45" s="109"/>
      <c r="G45" s="235"/>
      <c r="H45" s="235"/>
    </row>
    <row r="46">
      <c r="F46" s="109"/>
      <c r="G46" s="235"/>
      <c r="H46" s="235"/>
    </row>
    <row r="47">
      <c r="F47" s="109"/>
      <c r="G47" s="235"/>
      <c r="H47" s="235"/>
    </row>
    <row r="48">
      <c r="F48" s="109"/>
      <c r="G48" s="235"/>
      <c r="H48" s="235"/>
    </row>
    <row r="49">
      <c r="F49" s="109"/>
      <c r="G49" s="235"/>
      <c r="H49" s="235"/>
    </row>
    <row r="50">
      <c r="F50" s="109"/>
      <c r="G50" s="235"/>
      <c r="H50" s="235"/>
    </row>
    <row r="51">
      <c r="F51" s="109"/>
      <c r="G51" s="235"/>
      <c r="H51" s="235"/>
    </row>
    <row r="52">
      <c r="F52" s="109"/>
      <c r="G52" s="235"/>
      <c r="H52" s="235"/>
    </row>
    <row r="53">
      <c r="F53" s="109"/>
      <c r="G53" s="235"/>
      <c r="H53" s="235"/>
    </row>
    <row r="54">
      <c r="F54" s="109"/>
      <c r="G54" s="235"/>
      <c r="H54" s="235"/>
    </row>
    <row r="55">
      <c r="F55" s="109"/>
      <c r="G55" s="235"/>
      <c r="H55" s="235"/>
    </row>
    <row r="56">
      <c r="F56" s="109"/>
      <c r="G56" s="235"/>
      <c r="H56" s="235"/>
    </row>
    <row r="57">
      <c r="F57" s="109"/>
      <c r="G57" s="235"/>
      <c r="H57" s="235"/>
    </row>
    <row r="58">
      <c r="F58" s="109"/>
      <c r="G58" s="235"/>
      <c r="H58" s="235"/>
    </row>
    <row r="59">
      <c r="F59" s="109"/>
      <c r="G59" s="235"/>
      <c r="H59" s="235"/>
    </row>
    <row r="60">
      <c r="F60" s="109"/>
      <c r="G60" s="235"/>
      <c r="H60" s="235"/>
    </row>
    <row r="61">
      <c r="F61" s="109"/>
      <c r="G61" s="235"/>
      <c r="H61" s="235"/>
    </row>
    <row r="62">
      <c r="F62" s="109"/>
      <c r="G62" s="235"/>
      <c r="H62" s="235"/>
    </row>
    <row r="63">
      <c r="F63" s="109"/>
      <c r="G63" s="235"/>
      <c r="H63" s="235"/>
    </row>
    <row r="64">
      <c r="F64" s="109"/>
      <c r="G64" s="235"/>
      <c r="H64" s="235"/>
    </row>
    <row r="65">
      <c r="F65" s="109"/>
      <c r="G65" s="235"/>
      <c r="H65" s="235"/>
    </row>
    <row r="66">
      <c r="F66" s="109"/>
      <c r="G66" s="235"/>
      <c r="H66" s="235"/>
    </row>
    <row r="67">
      <c r="F67" s="109"/>
      <c r="G67" s="235"/>
      <c r="H67" s="235"/>
    </row>
    <row r="68">
      <c r="F68" s="109"/>
      <c r="G68" s="235"/>
      <c r="H68" s="235"/>
    </row>
    <row r="69">
      <c r="F69" s="109"/>
      <c r="G69" s="235"/>
      <c r="H69" s="235"/>
    </row>
    <row r="70">
      <c r="F70" s="109"/>
      <c r="G70" s="235"/>
      <c r="H70" s="235"/>
    </row>
    <row r="71">
      <c r="F71" s="109"/>
      <c r="G71" s="235"/>
      <c r="H71" s="235"/>
    </row>
    <row r="72">
      <c r="F72" s="109"/>
      <c r="G72" s="235"/>
      <c r="H72" s="235"/>
    </row>
    <row r="73">
      <c r="F73" s="109"/>
      <c r="G73" s="235"/>
      <c r="H73" s="235"/>
    </row>
    <row r="74">
      <c r="F74" s="109"/>
      <c r="G74" s="235"/>
      <c r="H74" s="235"/>
    </row>
    <row r="75">
      <c r="F75" s="109"/>
      <c r="G75" s="235"/>
      <c r="H75" s="235"/>
    </row>
    <row r="76">
      <c r="F76" s="109"/>
      <c r="G76" s="235"/>
      <c r="H76" s="235"/>
    </row>
    <row r="77">
      <c r="F77" s="109"/>
      <c r="G77" s="235"/>
      <c r="H77" s="235"/>
    </row>
    <row r="78">
      <c r="F78" s="109"/>
      <c r="G78" s="235"/>
      <c r="H78" s="235"/>
    </row>
    <row r="79">
      <c r="F79" s="109"/>
      <c r="G79" s="235"/>
      <c r="H79" s="235"/>
    </row>
    <row r="80">
      <c r="F80" s="109"/>
      <c r="G80" s="235"/>
      <c r="H80" s="235"/>
    </row>
    <row r="81">
      <c r="F81" s="109"/>
      <c r="G81" s="235"/>
      <c r="H81" s="235"/>
    </row>
    <row r="82">
      <c r="F82" s="109"/>
      <c r="G82" s="235"/>
      <c r="H82" s="235"/>
    </row>
    <row r="83">
      <c r="F83" s="109"/>
      <c r="G83" s="235"/>
      <c r="H83" s="235"/>
    </row>
    <row r="84">
      <c r="F84" s="109"/>
      <c r="G84" s="235"/>
      <c r="H84" s="235"/>
    </row>
    <row r="85">
      <c r="F85" s="109"/>
      <c r="G85" s="235"/>
      <c r="H85" s="235"/>
    </row>
    <row r="86">
      <c r="F86" s="109"/>
      <c r="G86" s="235"/>
      <c r="H86" s="235"/>
    </row>
    <row r="87">
      <c r="F87" s="109"/>
      <c r="G87" s="235"/>
      <c r="H87" s="235"/>
    </row>
    <row r="88">
      <c r="F88" s="109"/>
      <c r="G88" s="235"/>
      <c r="H88" s="235"/>
    </row>
    <row r="89">
      <c r="F89" s="109"/>
      <c r="G89" s="235"/>
      <c r="H89" s="235"/>
    </row>
    <row r="90">
      <c r="F90" s="109"/>
      <c r="G90" s="235"/>
      <c r="H90" s="235"/>
    </row>
    <row r="91">
      <c r="F91" s="109"/>
      <c r="G91" s="235"/>
      <c r="H91" s="235"/>
    </row>
    <row r="92">
      <c r="F92" s="109"/>
      <c r="G92" s="235"/>
      <c r="H92" s="235"/>
    </row>
    <row r="93">
      <c r="F93" s="109"/>
      <c r="G93" s="235"/>
      <c r="H93" s="235"/>
    </row>
    <row r="94">
      <c r="F94" s="109"/>
      <c r="G94" s="235"/>
      <c r="H94" s="235"/>
    </row>
    <row r="95">
      <c r="F95" s="109"/>
      <c r="G95" s="235"/>
      <c r="H95" s="235"/>
    </row>
    <row r="96">
      <c r="F96" s="109"/>
      <c r="G96" s="235"/>
      <c r="H96" s="235"/>
    </row>
    <row r="97">
      <c r="F97" s="109"/>
      <c r="G97" s="235"/>
      <c r="H97" s="235"/>
    </row>
    <row r="98">
      <c r="F98" s="109"/>
      <c r="G98" s="235"/>
      <c r="H98" s="235"/>
    </row>
    <row r="99">
      <c r="F99" s="109"/>
      <c r="G99" s="235"/>
      <c r="H99" s="235"/>
    </row>
    <row r="100">
      <c r="F100" s="109"/>
      <c r="G100" s="235"/>
      <c r="H100" s="235"/>
    </row>
    <row r="101">
      <c r="F101" s="109"/>
      <c r="G101" s="235"/>
      <c r="H101" s="235"/>
    </row>
    <row r="102">
      <c r="F102" s="109"/>
      <c r="G102" s="235"/>
      <c r="H102" s="235"/>
    </row>
    <row r="103">
      <c r="F103" s="109"/>
      <c r="G103" s="235"/>
      <c r="H103" s="235"/>
    </row>
    <row r="104">
      <c r="F104" s="109"/>
      <c r="G104" s="235"/>
      <c r="H104" s="235"/>
    </row>
    <row r="105">
      <c r="F105" s="109"/>
      <c r="G105" s="235"/>
      <c r="H105" s="235"/>
    </row>
    <row r="106">
      <c r="F106" s="109"/>
      <c r="G106" s="235"/>
      <c r="H106" s="235"/>
    </row>
    <row r="107">
      <c r="F107" s="109"/>
      <c r="G107" s="235"/>
      <c r="H107" s="235"/>
    </row>
    <row r="108">
      <c r="F108" s="109"/>
      <c r="G108" s="235"/>
      <c r="H108" s="235"/>
    </row>
    <row r="109">
      <c r="F109" s="109"/>
      <c r="G109" s="235"/>
      <c r="H109" s="235"/>
    </row>
    <row r="110">
      <c r="F110" s="109"/>
      <c r="G110" s="235"/>
      <c r="H110" s="235"/>
    </row>
    <row r="111">
      <c r="F111" s="109"/>
      <c r="G111" s="235"/>
      <c r="H111" s="235"/>
    </row>
    <row r="112">
      <c r="F112" s="109"/>
      <c r="G112" s="235"/>
      <c r="H112" s="235"/>
    </row>
    <row r="113">
      <c r="F113" s="109"/>
      <c r="G113" s="235"/>
      <c r="H113" s="235"/>
    </row>
    <row r="114">
      <c r="F114" s="109"/>
      <c r="G114" s="235"/>
      <c r="H114" s="235"/>
    </row>
    <row r="115">
      <c r="F115" s="109"/>
      <c r="G115" s="235"/>
      <c r="H115" s="235"/>
    </row>
    <row r="116">
      <c r="F116" s="109"/>
      <c r="G116" s="235"/>
      <c r="H116" s="235"/>
    </row>
    <row r="117">
      <c r="F117" s="109"/>
      <c r="G117" s="235"/>
      <c r="H117" s="235"/>
    </row>
    <row r="118">
      <c r="F118" s="109"/>
      <c r="G118" s="235"/>
      <c r="H118" s="235"/>
    </row>
    <row r="119">
      <c r="F119" s="109"/>
      <c r="G119" s="235"/>
      <c r="H119" s="235"/>
    </row>
    <row r="120">
      <c r="F120" s="109"/>
      <c r="G120" s="235"/>
      <c r="H120" s="235"/>
    </row>
    <row r="121">
      <c r="F121" s="109"/>
      <c r="G121" s="235"/>
      <c r="H121" s="235"/>
    </row>
    <row r="122">
      <c r="F122" s="109"/>
      <c r="G122" s="235"/>
      <c r="H122" s="235"/>
    </row>
    <row r="123">
      <c r="F123" s="109"/>
      <c r="G123" s="235"/>
      <c r="H123" s="235"/>
    </row>
    <row r="124">
      <c r="F124" s="109"/>
      <c r="G124" s="235"/>
      <c r="H124" s="235"/>
    </row>
    <row r="125">
      <c r="F125" s="109"/>
      <c r="G125" s="235"/>
      <c r="H125" s="235"/>
    </row>
    <row r="126">
      <c r="F126" s="109"/>
      <c r="G126" s="235"/>
      <c r="H126" s="235"/>
    </row>
    <row r="127">
      <c r="F127" s="109"/>
      <c r="G127" s="235"/>
      <c r="H127" s="235"/>
    </row>
    <row r="128">
      <c r="F128" s="109"/>
      <c r="G128" s="235"/>
      <c r="H128" s="235"/>
    </row>
    <row r="129">
      <c r="F129" s="109"/>
      <c r="G129" s="235"/>
      <c r="H129" s="235"/>
    </row>
    <row r="130">
      <c r="F130" s="109"/>
      <c r="G130" s="235"/>
      <c r="H130" s="235"/>
    </row>
    <row r="131">
      <c r="F131" s="109"/>
      <c r="G131" s="235"/>
      <c r="H131" s="235"/>
    </row>
    <row r="132">
      <c r="F132" s="109"/>
      <c r="G132" s="235"/>
      <c r="H132" s="235"/>
    </row>
    <row r="133">
      <c r="F133" s="109"/>
      <c r="G133" s="235"/>
      <c r="H133" s="235"/>
    </row>
    <row r="134">
      <c r="F134" s="109"/>
      <c r="G134" s="235"/>
      <c r="H134" s="235"/>
    </row>
    <row r="135">
      <c r="F135" s="109"/>
      <c r="G135" s="235"/>
      <c r="H135" s="235"/>
    </row>
    <row r="136">
      <c r="F136" s="109"/>
      <c r="G136" s="235"/>
      <c r="H136" s="235"/>
    </row>
    <row r="137">
      <c r="F137" s="109"/>
      <c r="G137" s="235"/>
      <c r="H137" s="235"/>
    </row>
    <row r="138">
      <c r="F138" s="109"/>
      <c r="G138" s="235"/>
      <c r="H138" s="235"/>
    </row>
    <row r="139">
      <c r="F139" s="109"/>
      <c r="G139" s="235"/>
      <c r="H139" s="235"/>
    </row>
    <row r="140">
      <c r="F140" s="109"/>
      <c r="G140" s="235"/>
      <c r="H140" s="235"/>
    </row>
    <row r="141">
      <c r="F141" s="109"/>
      <c r="G141" s="235"/>
      <c r="H141" s="235"/>
    </row>
    <row r="142">
      <c r="F142" s="109"/>
      <c r="G142" s="235"/>
      <c r="H142" s="235"/>
    </row>
    <row r="143">
      <c r="F143" s="109"/>
      <c r="G143" s="235"/>
      <c r="H143" s="235"/>
    </row>
    <row r="144">
      <c r="F144" s="109"/>
      <c r="G144" s="235"/>
      <c r="H144" s="235"/>
    </row>
    <row r="145">
      <c r="F145" s="109"/>
      <c r="G145" s="235"/>
      <c r="H145" s="235"/>
    </row>
    <row r="146">
      <c r="F146" s="109"/>
      <c r="G146" s="235"/>
      <c r="H146" s="235"/>
    </row>
    <row r="147">
      <c r="F147" s="109"/>
      <c r="G147" s="235"/>
      <c r="H147" s="235"/>
    </row>
    <row r="148">
      <c r="F148" s="109"/>
      <c r="G148" s="235"/>
      <c r="H148" s="235"/>
    </row>
    <row r="149">
      <c r="F149" s="109"/>
      <c r="G149" s="235"/>
      <c r="H149" s="235"/>
    </row>
    <row r="150">
      <c r="F150" s="109"/>
      <c r="G150" s="235"/>
      <c r="H150" s="235"/>
    </row>
    <row r="151">
      <c r="F151" s="109"/>
      <c r="G151" s="235"/>
      <c r="H151" s="235"/>
    </row>
    <row r="152">
      <c r="F152" s="109"/>
      <c r="G152" s="235"/>
      <c r="H152" s="235"/>
    </row>
    <row r="153">
      <c r="F153" s="109"/>
      <c r="G153" s="235"/>
      <c r="H153" s="235"/>
    </row>
    <row r="154">
      <c r="F154" s="109"/>
      <c r="G154" s="235"/>
      <c r="H154" s="235"/>
    </row>
    <row r="155">
      <c r="F155" s="109"/>
      <c r="G155" s="235"/>
      <c r="H155" s="235"/>
    </row>
    <row r="156">
      <c r="F156" s="109"/>
      <c r="G156" s="235"/>
      <c r="H156" s="235"/>
    </row>
    <row r="157">
      <c r="F157" s="109"/>
      <c r="G157" s="235"/>
      <c r="H157" s="235"/>
    </row>
    <row r="158">
      <c r="F158" s="109"/>
      <c r="G158" s="235"/>
      <c r="H158" s="235"/>
    </row>
    <row r="159">
      <c r="F159" s="109"/>
      <c r="G159" s="235"/>
      <c r="H159" s="235"/>
    </row>
    <row r="160">
      <c r="F160" s="109"/>
      <c r="G160" s="235"/>
      <c r="H160" s="235"/>
    </row>
    <row r="161">
      <c r="F161" s="109"/>
      <c r="G161" s="235"/>
      <c r="H161" s="235"/>
    </row>
    <row r="162">
      <c r="F162" s="109"/>
      <c r="G162" s="235"/>
      <c r="H162" s="235"/>
    </row>
    <row r="163">
      <c r="F163" s="109"/>
      <c r="G163" s="235"/>
      <c r="H163" s="235"/>
    </row>
    <row r="164">
      <c r="F164" s="109"/>
      <c r="G164" s="235"/>
      <c r="H164" s="235"/>
    </row>
    <row r="165">
      <c r="F165" s="109"/>
      <c r="G165" s="235"/>
      <c r="H165" s="235"/>
    </row>
    <row r="166">
      <c r="F166" s="109"/>
      <c r="G166" s="235"/>
      <c r="H166" s="235"/>
    </row>
    <row r="167">
      <c r="F167" s="109"/>
      <c r="G167" s="235"/>
      <c r="H167" s="235"/>
    </row>
    <row r="168">
      <c r="F168" s="109"/>
      <c r="G168" s="235"/>
      <c r="H168" s="235"/>
    </row>
    <row r="169">
      <c r="F169" s="109"/>
      <c r="G169" s="235"/>
      <c r="H169" s="235"/>
    </row>
    <row r="170">
      <c r="F170" s="109"/>
      <c r="G170" s="235"/>
      <c r="H170" s="235"/>
    </row>
    <row r="171">
      <c r="F171" s="109"/>
      <c r="G171" s="235"/>
      <c r="H171" s="235"/>
    </row>
    <row r="172">
      <c r="F172" s="109"/>
      <c r="G172" s="235"/>
      <c r="H172" s="235"/>
    </row>
    <row r="173">
      <c r="F173" s="109"/>
      <c r="G173" s="235"/>
      <c r="H173" s="235"/>
    </row>
    <row r="174">
      <c r="F174" s="109"/>
      <c r="G174" s="235"/>
      <c r="H174" s="235"/>
    </row>
    <row r="175">
      <c r="F175" s="109"/>
      <c r="G175" s="235"/>
      <c r="H175" s="235"/>
    </row>
    <row r="176">
      <c r="F176" s="109"/>
      <c r="G176" s="235"/>
      <c r="H176" s="235"/>
    </row>
    <row r="177">
      <c r="F177" s="109"/>
      <c r="G177" s="235"/>
      <c r="H177" s="235"/>
    </row>
    <row r="178">
      <c r="F178" s="109"/>
      <c r="G178" s="235"/>
      <c r="H178" s="235"/>
    </row>
    <row r="179">
      <c r="F179" s="109"/>
      <c r="G179" s="235"/>
      <c r="H179" s="235"/>
    </row>
    <row r="180">
      <c r="F180" s="109"/>
      <c r="G180" s="235"/>
      <c r="H180" s="235"/>
    </row>
    <row r="181">
      <c r="F181" s="109"/>
      <c r="G181" s="235"/>
      <c r="H181" s="235"/>
    </row>
    <row r="182">
      <c r="F182" s="109"/>
      <c r="G182" s="235"/>
      <c r="H182" s="235"/>
    </row>
    <row r="183">
      <c r="F183" s="109"/>
      <c r="G183" s="235"/>
      <c r="H183" s="235"/>
    </row>
    <row r="184">
      <c r="F184" s="109"/>
      <c r="G184" s="235"/>
      <c r="H184" s="235"/>
    </row>
    <row r="185">
      <c r="F185" s="109"/>
      <c r="G185" s="235"/>
      <c r="H185" s="235"/>
    </row>
    <row r="186">
      <c r="F186" s="109"/>
      <c r="G186" s="235"/>
      <c r="H186" s="235"/>
    </row>
    <row r="187">
      <c r="F187" s="109"/>
      <c r="G187" s="235"/>
      <c r="H187" s="235"/>
    </row>
    <row r="188">
      <c r="F188" s="109"/>
      <c r="G188" s="235"/>
      <c r="H188" s="235"/>
    </row>
    <row r="189">
      <c r="F189" s="109"/>
      <c r="G189" s="235"/>
      <c r="H189" s="235"/>
    </row>
    <row r="190">
      <c r="F190" s="109"/>
      <c r="G190" s="235"/>
      <c r="H190" s="235"/>
    </row>
    <row r="191">
      <c r="F191" s="109"/>
      <c r="G191" s="235"/>
      <c r="H191" s="235"/>
    </row>
    <row r="192">
      <c r="F192" s="109"/>
      <c r="G192" s="235"/>
      <c r="H192" s="235"/>
    </row>
    <row r="193">
      <c r="F193" s="109"/>
      <c r="G193" s="235"/>
      <c r="H193" s="235"/>
    </row>
    <row r="194">
      <c r="F194" s="109"/>
      <c r="G194" s="235"/>
      <c r="H194" s="235"/>
    </row>
    <row r="195">
      <c r="F195" s="109"/>
      <c r="G195" s="235"/>
      <c r="H195" s="235"/>
    </row>
    <row r="196">
      <c r="F196" s="109"/>
      <c r="G196" s="235"/>
      <c r="H196" s="235"/>
    </row>
    <row r="197">
      <c r="F197" s="109"/>
      <c r="G197" s="235"/>
      <c r="H197" s="235"/>
    </row>
    <row r="198">
      <c r="F198" s="109"/>
      <c r="G198" s="235"/>
      <c r="H198" s="235"/>
    </row>
    <row r="199">
      <c r="F199" s="109"/>
      <c r="G199" s="235"/>
      <c r="H199" s="235"/>
    </row>
    <row r="200">
      <c r="F200" s="109"/>
      <c r="G200" s="235"/>
      <c r="H200" s="235"/>
    </row>
    <row r="201">
      <c r="F201" s="109"/>
      <c r="G201" s="235"/>
      <c r="H201" s="235"/>
    </row>
    <row r="202">
      <c r="F202" s="109"/>
      <c r="G202" s="235"/>
      <c r="H202" s="235"/>
    </row>
    <row r="203">
      <c r="F203" s="109"/>
      <c r="G203" s="235"/>
      <c r="H203" s="235"/>
    </row>
    <row r="204">
      <c r="F204" s="109"/>
      <c r="G204" s="235"/>
      <c r="H204" s="235"/>
    </row>
    <row r="205">
      <c r="F205" s="109"/>
      <c r="G205" s="235"/>
      <c r="H205" s="235"/>
    </row>
    <row r="206">
      <c r="F206" s="109"/>
      <c r="G206" s="235"/>
      <c r="H206" s="235"/>
    </row>
    <row r="207">
      <c r="F207" s="109"/>
      <c r="G207" s="235"/>
      <c r="H207" s="235"/>
    </row>
  </sheetData>
  <mergeCells>
    <mergeCell ref="A7:C7"/>
    <mergeCell ref="A23:C23"/>
    <mergeCell ref="A40:C40"/>
    <mergeCell ref="A32:C32"/>
    <mergeCell ref="A15:C15"/>
    <mergeCell ref="I16:I20"/>
    <mergeCell ref="I41:I42"/>
    <mergeCell ref="I24:I28"/>
    <mergeCell ref="I8:I12"/>
    <mergeCell ref="A4:G4"/>
    <mergeCell ref="A3:G3"/>
    <mergeCell ref="A2:G2"/>
    <mergeCell ref="A6:G6"/>
    <mergeCell ref="A1:I1"/>
  </mergeCells>
  <drawing r:id="rId1"/>
</worksheet>
</file>

<file path=xl/worksheets/sheet9.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tabColor rgb="FFfff258"/>
    <outlinePr summaryBelow="false" summaryRight="false"/>
  </sheetPr>
  <dimension ref="A1"/>
  <sheetViews>
    <sheetView showGridLines="true" workbookViewId="0"/>
  </sheetViews>
  <sheetFormatPr defaultColWidth="14" defaultRowHeight="19"/>
  <cols>
    <col collapsed="false" customWidth="true" hidden="false" max="1" min="1" style="0" width="8"/>
    <col collapsed="false" customWidth="true" hidden="false" max="2" min="2" style="0" width="24"/>
    <col collapsed="false" customWidth="true" hidden="false" max="3" min="3" style="0" width="38"/>
    <col collapsed="false" customWidth="true" hidden="false" max="4" min="4" style="0" width="17"/>
    <col collapsed="false" customWidth="true" hidden="false" max="5" min="5" style="0" width="6"/>
    <col collapsed="false" customWidth="true" hidden="false" max="6" min="6" style="0" width="6"/>
    <col collapsed="false" customWidth="true" hidden="false" max="7" min="7" style="0" width="9"/>
    <col collapsed="false" customWidth="true" hidden="false" max="8" min="8" style="0" width="9"/>
    <col collapsed="false" customWidth="true" hidden="false" max="9" min="9" style="0" width="11"/>
    <col collapsed="false" customWidth="true" hidden="false" max="10" min="10" style="0" width="12"/>
    <col collapsed="false" customWidth="true" hidden="false" max="11" min="11" style="0" width="14"/>
    <col collapsed="false" customWidth="true" hidden="false" max="12" min="12" style="0" width="15"/>
    <col collapsed="false" customWidth="true" hidden="false" max="13" min="13" style="0" width="15"/>
    <col collapsed="false" customWidth="true" hidden="false" max="14" min="14" style="0" width="15"/>
    <col collapsed="false" customWidth="true" hidden="false" max="15" min="15" style="0" width="15"/>
    <col collapsed="false" customWidth="true" hidden="false" max="16" min="16" style="0" width="15"/>
    <col collapsed="false" customWidth="true" hidden="false" max="17" min="17" style="0" width="15"/>
    <col collapsed="false" customWidth="true" hidden="false" max="18" min="18" style="0" width="15"/>
    <col collapsed="false" customWidth="true" hidden="false" max="19" min="19" style="0" width="15"/>
    <col collapsed="false" customWidth="true" hidden="false" max="20" min="20" style="0" width="15"/>
  </cols>
  <sheetData>
    <row customHeight="true" ht="30" r="1">
      <c r="A1" s="192" t="str" xml:space="preserve">
        <v>    </v>
      </c>
      <c r="B1" s="192"/>
      <c r="C1" s="192"/>
      <c r="D1" s="192"/>
      <c r="E1" s="192"/>
      <c r="F1" s="192"/>
      <c r="G1" s="192"/>
      <c r="H1" s="210"/>
      <c r="I1" s="155"/>
      <c r="J1" s="155"/>
      <c r="K1" s="155"/>
      <c r="L1" s="156"/>
      <c r="M1" s="156"/>
      <c r="N1" s="156"/>
      <c r="O1" s="156"/>
      <c r="P1" s="156"/>
      <c r="Q1" s="156"/>
      <c r="R1" s="156"/>
      <c r="S1" s="156"/>
      <c r="T1" s="156"/>
    </row>
    <row customHeight="true" ht="22" r="2">
      <c r="A2" s="124">
        <f>'HM. PA 1 Sàn gỗ &amp; Ốp Lát'!A2</f>
      </c>
      <c r="B2" s="124"/>
      <c r="C2" s="124"/>
      <c r="D2" s="124"/>
      <c r="E2" s="124"/>
      <c r="F2" s="124"/>
      <c r="G2" s="306"/>
      <c r="H2" s="305"/>
      <c r="I2" s="155"/>
      <c r="J2" s="155"/>
      <c r="K2" s="155"/>
      <c r="L2" s="156"/>
      <c r="M2" s="156"/>
      <c r="N2" s="156"/>
      <c r="O2" s="156"/>
      <c r="P2" s="156"/>
      <c r="Q2" s="156"/>
      <c r="R2" s="156"/>
      <c r="S2" s="156"/>
      <c r="T2" s="156"/>
    </row>
    <row customHeight="true" ht="22" r="3">
      <c r="A3" s="124">
        <f>+'HM. PA 1 Sàn gỗ &amp; Ốp Lát'!A3</f>
      </c>
      <c r="B3" s="124"/>
      <c r="C3" s="124"/>
      <c r="D3" s="124"/>
      <c r="E3" s="124"/>
      <c r="F3" s="124"/>
      <c r="G3" s="306"/>
      <c r="H3" s="305"/>
      <c r="I3" s="155"/>
      <c r="J3" s="155"/>
      <c r="K3" s="155"/>
      <c r="L3" s="156"/>
      <c r="M3" s="156"/>
      <c r="N3" s="156"/>
      <c r="O3" s="156"/>
      <c r="P3" s="156"/>
      <c r="Q3" s="156"/>
      <c r="R3" s="156"/>
      <c r="S3" s="156"/>
      <c r="T3" s="156"/>
    </row>
    <row customHeight="true" ht="22" r="4">
      <c r="A4" s="124" t="str">
        <v>Hạng mục: Cửa nhôm kính</v>
      </c>
      <c r="B4" s="124"/>
      <c r="C4" s="124"/>
      <c r="D4" s="124"/>
      <c r="E4" s="124"/>
      <c r="F4" s="124"/>
      <c r="G4" s="308"/>
      <c r="H4" s="307"/>
      <c r="I4" s="155"/>
      <c r="J4" s="155"/>
      <c r="K4" s="155"/>
      <c r="L4" s="156"/>
      <c r="M4" s="156"/>
      <c r="N4" s="156"/>
      <c r="O4" s="156"/>
      <c r="P4" s="156"/>
      <c r="Q4" s="156"/>
      <c r="R4" s="156"/>
      <c r="S4" s="156"/>
      <c r="T4" s="156"/>
    </row>
    <row customHeight="true" ht="43" r="5">
      <c r="A5" s="312" t="str">
        <v>STT</v>
      </c>
      <c r="B5" s="312" t="str">
        <v>Ký hiệu/ Tên cửa</v>
      </c>
      <c r="C5" s="309" t="str">
        <v>Quy cách sản phẩm</v>
      </c>
      <c r="D5" s="309" t="str">
        <v>Kích thước</v>
      </c>
      <c r="E5" s="313" t="str">
        <v>SL</v>
      </c>
      <c r="F5" s="310" t="str">
        <v>DT</v>
      </c>
      <c r="G5" s="310" t="str">
        <v>Tổng DT</v>
      </c>
      <c r="H5" s="310" t="str">
        <v>Đơn giá</v>
      </c>
      <c r="I5" s="310" t="str">
        <v>Phụ kiện</v>
      </c>
      <c r="J5" s="310" t="str">
        <v>Thành tiền</v>
      </c>
      <c r="K5" s="311" t="str">
        <v>Tổng tiền</v>
      </c>
      <c r="L5" s="156"/>
      <c r="M5" s="156"/>
      <c r="N5" s="156"/>
      <c r="O5" s="156"/>
      <c r="P5" s="156"/>
      <c r="Q5" s="156"/>
      <c r="R5" s="156"/>
      <c r="S5" s="156"/>
      <c r="T5" s="156"/>
    </row>
    <row customHeight="true" ht="40" r="6">
      <c r="A6" s="312"/>
      <c r="B6" s="312"/>
      <c r="C6" s="309" t="str">
        <v>Mô tả</v>
      </c>
      <c r="D6" s="309" t="str">
        <v>Rộng x Cao</v>
      </c>
      <c r="E6" s="313" t="str">
        <v>(bộ)</v>
      </c>
      <c r="F6" s="310" t="str">
        <v>(m2,m)</v>
      </c>
      <c r="G6" s="310" t="str">
        <v>(m2,m)</v>
      </c>
      <c r="H6" s="310" t="str">
        <v>VNĐ/m2</v>
      </c>
      <c r="I6" s="310" t="str">
        <v>VNĐ/ bộ</v>
      </c>
      <c r="J6" s="310" t="str">
        <v>VNĐ/bộ</v>
      </c>
      <c r="K6" s="311" t="str">
        <v>(VNĐ)</v>
      </c>
      <c r="L6" s="156"/>
      <c r="M6" s="156"/>
      <c r="N6" s="156"/>
      <c r="O6" s="156"/>
      <c r="P6" s="156"/>
      <c r="Q6" s="156"/>
      <c r="R6" s="156"/>
      <c r="S6" s="156"/>
      <c r="T6" s="156"/>
    </row>
    <row customHeight="true" ht="21" r="7">
      <c r="A7" s="309"/>
      <c r="B7" s="314" t="str">
        <v>Tổng Tiền</v>
      </c>
      <c r="C7" s="314"/>
      <c r="D7" s="314"/>
      <c r="E7" s="314"/>
      <c r="F7" s="314"/>
      <c r="G7" s="314"/>
      <c r="H7" s="311"/>
      <c r="I7" s="311"/>
      <c r="J7" s="311"/>
      <c r="K7" s="310">
        <f>K8</f>
      </c>
      <c r="L7" s="156"/>
      <c r="M7" s="156"/>
      <c r="N7" s="156"/>
      <c r="O7" s="156"/>
      <c r="P7" s="156"/>
      <c r="Q7" s="156"/>
      <c r="R7" s="156"/>
      <c r="S7" s="156"/>
      <c r="T7" s="156"/>
    </row>
    <row customHeight="true" ht="19" r="8">
      <c r="A8" s="309"/>
      <c r="B8" s="314" t="str">
        <v>Cửa tầng 1</v>
      </c>
      <c r="C8" s="314"/>
      <c r="D8" s="309"/>
      <c r="E8" s="309"/>
      <c r="F8" s="309"/>
      <c r="G8" s="309"/>
      <c r="H8" s="310"/>
      <c r="I8" s="310"/>
      <c r="J8" s="310"/>
      <c r="K8" s="310">
        <f>SUM(K9:K13)</f>
      </c>
      <c r="L8" s="156"/>
      <c r="M8" s="156"/>
      <c r="N8" s="156"/>
      <c r="O8" s="156"/>
      <c r="P8" s="156"/>
      <c r="Q8" s="156"/>
      <c r="R8" s="156"/>
      <c r="S8" s="156"/>
      <c r="T8" s="156"/>
    </row>
    <row r="9">
      <c r="A9" s="11">
        <v>1</v>
      </c>
      <c r="B9" s="88" t="str">
        <v>DQ1 - từ khu bán hàng ra sân ướt</v>
      </c>
      <c r="C9" s="88" t="str">
        <v>Hệ nhôm L98 - Ray inox
Profile : Nhôm Xingfa nhập khẩu chính hãng
Độ dày tiêu chuẩn: 1,8-2mm
Màu: Xám Đá
Kính an toàn Hải Long trắng trong: 10.38mm
Phụ kiện:
+ Cmech (Mỹ): Tay nắm đa điểm Metro (01 chiếc),
bộ khóa 1 cụm móc (01 bộ), tay nắm cong London
(02 chiếc)...
+ Lix: Bánh xe 4.
Vật tư phụ: Gioăng chống đập, nắp rãnh khóa, keo
Silicone, vít inox...</v>
      </c>
      <c r="D9" s="7" t="str">
        <v>1650x2800</v>
      </c>
      <c r="E9" s="11">
        <v>1</v>
      </c>
      <c r="F9" s="11">
        <f>1.65*2.8</f>
      </c>
      <c r="G9" s="11">
        <f>F9</f>
      </c>
      <c r="H9" s="38">
        <v>2200000</v>
      </c>
      <c r="I9" s="38">
        <v>3950000</v>
      </c>
      <c r="J9" s="38">
        <f>(G9*H9)+I9</f>
      </c>
      <c r="K9" s="315">
        <f>J9</f>
      </c>
      <c r="L9" s="310">
        <f>+K9+K11</f>
      </c>
      <c r="M9" s="190"/>
      <c r="N9" s="190"/>
      <c r="O9" s="190"/>
      <c r="P9" s="190"/>
      <c r="Q9" s="190"/>
      <c r="R9" s="190"/>
      <c r="S9" s="190"/>
      <c r="T9" s="190"/>
    </row>
    <row r="10">
      <c r="A10" s="3">
        <v>2</v>
      </c>
      <c r="B10" s="16" t="str">
        <v>DQ2 - Vệ sinh tầng 1</v>
      </c>
      <c r="C10" s="88" t="str">
        <v>Hệ nhôm 55
Profile : Nhôm Xingfa nhập khẩu chính hãng
Độ dày tiêu chuẩn: 12-1,6mm
Màu: Xám Đá
Kính an toàn Hải Long trắng trong: 8.38mm
Phụ kiện Kinlong: Bộ khóa đa điểm, bản lề 1D...
Vật tư phụ: Gioăng cao su chống lão hóa, keo
Silicone, vít inox...</v>
      </c>
      <c r="D10" s="7" t="str">
        <v>750X2200</v>
      </c>
      <c r="E10" s="11">
        <v>1</v>
      </c>
      <c r="F10" s="11">
        <f>0.75*2.2</f>
      </c>
      <c r="G10" s="11">
        <f>F10</f>
      </c>
      <c r="H10" s="38">
        <v>2290000</v>
      </c>
      <c r="I10" s="38">
        <v>950000</v>
      </c>
      <c r="J10" s="38">
        <f>(G10*H10)+I10</f>
      </c>
      <c r="K10" s="315">
        <f>J10</f>
      </c>
      <c r="L10" s="190"/>
      <c r="M10" s="190"/>
      <c r="N10" s="190"/>
      <c r="O10" s="190"/>
      <c r="P10" s="190"/>
      <c r="Q10" s="190"/>
      <c r="R10" s="190"/>
      <c r="S10" s="190"/>
      <c r="T10" s="190"/>
    </row>
    <row r="11">
      <c r="A11" s="3">
        <v>3</v>
      </c>
      <c r="B11" s="16" t="str">
        <v>DQ4 - Cửa hông Tầng 1</v>
      </c>
      <c r="C11" s="88" t="str">
        <v>Hệ nhôm L98 - Ray inox
Profile : Nhôm Xingfa nhập khẩu chính hãng
Độ dày tiêu chuẩn: 1,8-2mm
Màu: Xám Đá
Kính an toàn Hải Long trắng trong: 10.38mm
Phụ kiện:
+ Cmech (Mỹ): Tay nắm đa điểm Metro (02
chiếc)...
+ Lix: Bánh xe đôi.
Vật tư phụ: Gioăng chống đập, nắp rãnh khóa, keo
Silicone, vít inox...</v>
      </c>
      <c r="D11" s="7" t="str">
        <v>1700x2800</v>
      </c>
      <c r="E11" s="11">
        <v>1</v>
      </c>
      <c r="F11" s="11">
        <f>1.7*2.8</f>
      </c>
      <c r="G11" s="11">
        <f>F11</f>
      </c>
      <c r="H11" s="38">
        <v>2200000</v>
      </c>
      <c r="I11" s="38">
        <v>3950000</v>
      </c>
      <c r="J11" s="38">
        <f>(G11*H11)+I11</f>
      </c>
      <c r="K11" s="315">
        <f>J11</f>
      </c>
      <c r="L11" s="190"/>
      <c r="M11" s="190"/>
      <c r="N11" s="190"/>
      <c r="O11" s="190"/>
      <c r="P11" s="190"/>
      <c r="Q11" s="190"/>
      <c r="R11" s="190"/>
      <c r="S11" s="190"/>
      <c r="T11" s="190"/>
    </row>
    <row r="12">
      <c r="A12" s="3"/>
      <c r="B12" s="317" t="str">
        <v>Cửa tầng 4</v>
      </c>
      <c r="C12" s="316"/>
      <c r="D12" s="7"/>
      <c r="E12" s="11"/>
      <c r="F12" s="11"/>
      <c r="G12" s="11"/>
      <c r="H12" s="38"/>
      <c r="I12" s="38"/>
      <c r="J12" s="38"/>
      <c r="K12" s="315"/>
      <c r="L12" s="190"/>
      <c r="M12" s="190"/>
      <c r="N12" s="190"/>
      <c r="O12" s="190"/>
      <c r="P12" s="190"/>
      <c r="Q12" s="190"/>
      <c r="R12" s="190"/>
      <c r="S12" s="190"/>
      <c r="T12" s="190"/>
    </row>
    <row customHeight="true" ht="216" r="13">
      <c r="A13" s="3">
        <v>1</v>
      </c>
      <c r="B13" s="16" t="str">
        <v>DQ3 - Cửa khu giặt phơi</v>
      </c>
      <c r="C13" s="88" t="str">
        <v>Hệ nhôm 55
Profile : Nhôm Xingfa nhập khẩu chính hãng
Độ dày tiêu chuẩn: 12-1,6mm
Màu: Xám Đá
Kính an toàn Hải Long trắng trong: 8.38mm
Phụ kiện Kinlong: Bộ khóa đa điểm, bản lề 1D...
Vật tư phụ: Gioăng cao su chống lão hóa, keo
Silicone, vít inox...</v>
      </c>
      <c r="D13" s="7" t="str">
        <v>910x2200</v>
      </c>
      <c r="E13" s="11">
        <v>1</v>
      </c>
      <c r="F13" s="11">
        <f>0.91*2.2</f>
      </c>
      <c r="G13" s="11">
        <f>F13*E13</f>
      </c>
      <c r="H13" s="38">
        <v>2200000</v>
      </c>
      <c r="I13" s="38">
        <v>450000</v>
      </c>
      <c r="J13" s="38">
        <f>(G13*H13)+I13</f>
      </c>
      <c r="K13" s="315">
        <f>J13</f>
      </c>
      <c r="L13" s="190"/>
      <c r="M13" s="190"/>
      <c r="N13" s="190"/>
      <c r="O13" s="190"/>
      <c r="P13" s="190"/>
      <c r="Q13" s="190"/>
      <c r="R13" s="190"/>
      <c r="S13" s="190"/>
      <c r="T13" s="190"/>
    </row>
    <row r="14">
      <c r="A14" s="190"/>
      <c r="B14" s="190"/>
      <c r="C14" s="190"/>
      <c r="D14" s="190"/>
      <c r="E14" s="190"/>
      <c r="F14" s="190"/>
      <c r="G14" s="190"/>
      <c r="H14" s="304"/>
      <c r="I14" s="304"/>
      <c r="J14" s="304"/>
      <c r="K14" s="304"/>
      <c r="L14" s="190"/>
      <c r="M14" s="190"/>
      <c r="N14" s="190"/>
      <c r="O14" s="190"/>
      <c r="P14" s="190"/>
      <c r="Q14" s="190"/>
      <c r="R14" s="190"/>
      <c r="S14" s="190"/>
      <c r="T14" s="190"/>
    </row>
    <row r="15">
      <c r="A15" s="190"/>
      <c r="B15" s="190"/>
      <c r="C15" s="190"/>
      <c r="D15" s="190"/>
      <c r="E15" s="190"/>
      <c r="F15" s="190"/>
      <c r="G15" s="190"/>
      <c r="H15" s="304"/>
      <c r="I15" s="304"/>
      <c r="J15" s="304"/>
      <c r="K15" s="304"/>
      <c r="L15" s="190"/>
      <c r="M15" s="190"/>
      <c r="N15" s="190"/>
      <c r="O15" s="190"/>
      <c r="P15" s="190"/>
      <c r="Q15" s="190"/>
      <c r="R15" s="190"/>
      <c r="S15" s="190"/>
      <c r="T15" s="190"/>
    </row>
    <row r="16">
      <c r="A16" s="190"/>
      <c r="B16" s="190"/>
      <c r="C16" s="190"/>
      <c r="D16" s="190"/>
      <c r="E16" s="190"/>
      <c r="F16" s="190"/>
      <c r="G16" s="190"/>
      <c r="H16" s="304"/>
      <c r="I16" s="304"/>
      <c r="J16" s="304"/>
      <c r="K16" s="304"/>
      <c r="L16" s="190"/>
      <c r="M16" s="190"/>
      <c r="N16" s="190"/>
      <c r="O16" s="190"/>
      <c r="P16" s="190"/>
      <c r="Q16" s="190"/>
      <c r="R16" s="190"/>
      <c r="S16" s="190"/>
      <c r="T16" s="190"/>
    </row>
    <row r="17">
      <c r="A17" s="190"/>
      <c r="B17" s="190"/>
      <c r="C17" s="190"/>
      <c r="D17" s="190"/>
      <c r="E17" s="190"/>
      <c r="F17" s="190"/>
      <c r="G17" s="190"/>
      <c r="H17" s="304"/>
      <c r="I17" s="304"/>
      <c r="J17" s="304"/>
      <c r="K17" s="304"/>
      <c r="L17" s="190"/>
      <c r="M17" s="190"/>
      <c r="N17" s="190"/>
      <c r="O17" s="190"/>
      <c r="P17" s="190"/>
      <c r="Q17" s="190"/>
      <c r="R17" s="190"/>
      <c r="S17" s="190"/>
      <c r="T17" s="190"/>
    </row>
    <row r="18">
      <c r="A18" s="190"/>
      <c r="B18" s="190"/>
      <c r="C18" s="190"/>
      <c r="D18" s="190"/>
      <c r="E18" s="190"/>
      <c r="F18" s="190"/>
      <c r="G18" s="190"/>
      <c r="H18" s="304"/>
      <c r="I18" s="304"/>
      <c r="J18" s="304"/>
      <c r="K18" s="304"/>
      <c r="L18" s="190"/>
      <c r="M18" s="190"/>
      <c r="N18" s="190"/>
      <c r="O18" s="190"/>
      <c r="P18" s="190"/>
      <c r="Q18" s="190"/>
      <c r="R18" s="190"/>
      <c r="S18" s="190"/>
      <c r="T18" s="190"/>
    </row>
    <row r="19">
      <c r="A19" s="190"/>
      <c r="B19" s="190"/>
      <c r="C19" s="190"/>
      <c r="D19" s="190"/>
      <c r="E19" s="190"/>
      <c r="F19" s="190"/>
      <c r="G19" s="190"/>
      <c r="H19" s="304"/>
      <c r="I19" s="304"/>
      <c r="J19" s="304"/>
      <c r="K19" s="304"/>
      <c r="L19" s="190"/>
      <c r="M19" s="190"/>
      <c r="N19" s="190"/>
      <c r="O19" s="190"/>
      <c r="P19" s="190"/>
      <c r="Q19" s="190"/>
      <c r="R19" s="190"/>
      <c r="S19" s="190"/>
      <c r="T19" s="190"/>
    </row>
    <row r="20">
      <c r="A20" s="190"/>
      <c r="B20" s="190"/>
      <c r="C20" s="190"/>
      <c r="D20" s="190"/>
      <c r="E20" s="190"/>
      <c r="F20" s="190"/>
      <c r="G20" s="190"/>
      <c r="H20" s="304"/>
      <c r="I20" s="304"/>
      <c r="J20" s="304"/>
      <c r="K20" s="304"/>
      <c r="L20" s="190"/>
      <c r="M20" s="190"/>
      <c r="N20" s="190"/>
      <c r="O20" s="190"/>
      <c r="P20" s="190"/>
      <c r="Q20" s="190"/>
      <c r="R20" s="190"/>
      <c r="S20" s="190"/>
      <c r="T20" s="190"/>
    </row>
    <row r="21">
      <c r="A21" s="190"/>
      <c r="B21" s="190"/>
      <c r="C21" s="190"/>
      <c r="D21" s="190"/>
      <c r="E21" s="190"/>
      <c r="F21" s="190"/>
      <c r="G21" s="190"/>
      <c r="H21" s="304"/>
      <c r="I21" s="304"/>
      <c r="J21" s="304"/>
      <c r="K21" s="304"/>
      <c r="L21" s="190"/>
      <c r="M21" s="190"/>
      <c r="N21" s="190"/>
      <c r="O21" s="190"/>
      <c r="P21" s="190"/>
      <c r="Q21" s="190"/>
      <c r="R21" s="190"/>
      <c r="S21" s="190"/>
      <c r="T21" s="190"/>
    </row>
    <row r="22">
      <c r="A22" s="190"/>
      <c r="B22" s="190"/>
      <c r="C22" s="190"/>
      <c r="D22" s="190"/>
      <c r="E22" s="190"/>
      <c r="F22" s="190"/>
      <c r="G22" s="190"/>
      <c r="H22" s="304"/>
      <c r="I22" s="304"/>
      <c r="J22" s="304"/>
      <c r="K22" s="304"/>
      <c r="L22" s="190"/>
      <c r="M22" s="190"/>
      <c r="N22" s="190"/>
      <c r="O22" s="190"/>
      <c r="P22" s="190"/>
      <c r="Q22" s="190"/>
      <c r="R22" s="190"/>
      <c r="S22" s="190"/>
      <c r="T22" s="190"/>
    </row>
    <row r="23">
      <c r="A23" s="190"/>
      <c r="B23" s="190"/>
      <c r="C23" s="190"/>
      <c r="D23" s="190"/>
      <c r="E23" s="190"/>
      <c r="F23" s="190"/>
      <c r="G23" s="190"/>
      <c r="H23" s="304"/>
      <c r="I23" s="304"/>
      <c r="J23" s="304"/>
      <c r="K23" s="304"/>
      <c r="L23" s="190"/>
      <c r="M23" s="190"/>
      <c r="N23" s="190"/>
      <c r="O23" s="190"/>
      <c r="P23" s="190"/>
      <c r="Q23" s="190"/>
      <c r="R23" s="190"/>
      <c r="S23" s="190"/>
      <c r="T23" s="190"/>
    </row>
    <row r="24">
      <c r="A24" s="190"/>
      <c r="B24" s="190"/>
      <c r="C24" s="190"/>
      <c r="D24" s="190"/>
      <c r="E24" s="190"/>
      <c r="F24" s="190"/>
      <c r="G24" s="190"/>
      <c r="H24" s="304"/>
      <c r="I24" s="304"/>
      <c r="J24" s="304"/>
      <c r="K24" s="304"/>
      <c r="L24" s="190"/>
      <c r="M24" s="190"/>
      <c r="N24" s="190"/>
      <c r="O24" s="190"/>
      <c r="P24" s="190"/>
      <c r="Q24" s="190"/>
      <c r="R24" s="190"/>
      <c r="S24" s="190"/>
      <c r="T24" s="190"/>
    </row>
    <row r="25">
      <c r="A25" s="190"/>
      <c r="B25" s="190"/>
      <c r="C25" s="190"/>
      <c r="D25" s="190"/>
      <c r="E25" s="190"/>
      <c r="F25" s="190"/>
      <c r="G25" s="190"/>
      <c r="H25" s="304"/>
      <c r="I25" s="304"/>
      <c r="J25" s="304"/>
      <c r="K25" s="304"/>
      <c r="L25" s="190"/>
      <c r="M25" s="190"/>
      <c r="N25" s="190"/>
      <c r="O25" s="190"/>
      <c r="P25" s="190"/>
      <c r="Q25" s="190"/>
      <c r="R25" s="190"/>
      <c r="S25" s="190"/>
      <c r="T25" s="190"/>
    </row>
    <row r="26">
      <c r="A26" s="190"/>
      <c r="B26" s="190"/>
      <c r="C26" s="190"/>
      <c r="D26" s="190"/>
      <c r="E26" s="190"/>
      <c r="F26" s="190"/>
      <c r="G26" s="190"/>
      <c r="H26" s="304"/>
      <c r="I26" s="304"/>
      <c r="J26" s="304"/>
      <c r="K26" s="304"/>
      <c r="L26" s="190"/>
      <c r="M26" s="190"/>
      <c r="N26" s="190"/>
      <c r="O26" s="190"/>
      <c r="P26" s="190"/>
      <c r="Q26" s="190"/>
      <c r="R26" s="190"/>
      <c r="S26" s="190"/>
      <c r="T26" s="190"/>
    </row>
    <row r="27">
      <c r="A27" s="190"/>
      <c r="B27" s="190"/>
      <c r="C27" s="190"/>
      <c r="D27" s="190"/>
      <c r="E27" s="190"/>
      <c r="F27" s="190"/>
      <c r="G27" s="190"/>
      <c r="H27" s="304"/>
      <c r="I27" s="304"/>
      <c r="J27" s="304"/>
      <c r="K27" s="304"/>
      <c r="L27" s="190"/>
      <c r="M27" s="190"/>
      <c r="N27" s="190"/>
      <c r="O27" s="190"/>
      <c r="P27" s="190"/>
      <c r="Q27" s="190"/>
      <c r="R27" s="190"/>
      <c r="S27" s="190"/>
      <c r="T27" s="190"/>
    </row>
    <row r="28">
      <c r="A28" s="190"/>
      <c r="B28" s="190"/>
      <c r="C28" s="190"/>
      <c r="D28" s="190"/>
      <c r="E28" s="190"/>
      <c r="F28" s="190"/>
      <c r="G28" s="190"/>
      <c r="H28" s="304"/>
      <c r="I28" s="304"/>
      <c r="J28" s="304"/>
      <c r="K28" s="304"/>
      <c r="L28" s="190"/>
      <c r="M28" s="190"/>
      <c r="N28" s="190"/>
      <c r="O28" s="190"/>
      <c r="P28" s="190"/>
      <c r="Q28" s="190"/>
      <c r="R28" s="190"/>
      <c r="S28" s="190"/>
      <c r="T28" s="190"/>
    </row>
    <row r="29">
      <c r="A29" s="190"/>
      <c r="B29" s="190"/>
      <c r="C29" s="190"/>
      <c r="D29" s="190"/>
      <c r="E29" s="190"/>
      <c r="F29" s="190"/>
      <c r="G29" s="190"/>
      <c r="H29" s="304"/>
      <c r="I29" s="304"/>
      <c r="J29" s="304"/>
      <c r="K29" s="304"/>
      <c r="L29" s="190"/>
      <c r="M29" s="190"/>
      <c r="N29" s="190"/>
      <c r="O29" s="190"/>
      <c r="P29" s="190"/>
      <c r="Q29" s="190"/>
      <c r="R29" s="190"/>
      <c r="S29" s="190"/>
      <c r="T29" s="190"/>
    </row>
    <row r="30">
      <c r="A30" s="190"/>
      <c r="B30" s="190"/>
      <c r="C30" s="190"/>
      <c r="D30" s="190"/>
      <c r="E30" s="190"/>
      <c r="F30" s="190"/>
      <c r="G30" s="190"/>
      <c r="H30" s="304"/>
      <c r="I30" s="304"/>
      <c r="J30" s="304"/>
      <c r="K30" s="304"/>
      <c r="L30" s="190"/>
      <c r="M30" s="190"/>
      <c r="N30" s="190"/>
      <c r="O30" s="190"/>
      <c r="P30" s="190"/>
      <c r="Q30" s="190"/>
      <c r="R30" s="190"/>
      <c r="S30" s="190"/>
      <c r="T30" s="190"/>
    </row>
    <row r="31">
      <c r="A31" s="190"/>
      <c r="B31" s="190"/>
      <c r="C31" s="190"/>
      <c r="D31" s="190"/>
      <c r="E31" s="190"/>
      <c r="F31" s="190"/>
      <c r="G31" s="190"/>
      <c r="H31" s="304"/>
      <c r="I31" s="304"/>
      <c r="J31" s="304"/>
      <c r="K31" s="304"/>
      <c r="L31" s="190"/>
      <c r="M31" s="190"/>
      <c r="N31" s="190"/>
      <c r="O31" s="190"/>
      <c r="P31" s="190"/>
      <c r="Q31" s="190"/>
      <c r="R31" s="190"/>
      <c r="S31" s="190"/>
      <c r="T31" s="190"/>
    </row>
    <row r="32">
      <c r="A32" s="190"/>
      <c r="B32" s="190"/>
      <c r="C32" s="190"/>
      <c r="D32" s="190"/>
      <c r="E32" s="190"/>
      <c r="F32" s="190"/>
      <c r="G32" s="190"/>
      <c r="H32" s="304"/>
      <c r="I32" s="304"/>
      <c r="J32" s="304"/>
      <c r="K32" s="304"/>
      <c r="L32" s="190"/>
      <c r="M32" s="190"/>
      <c r="N32" s="190"/>
      <c r="O32" s="190"/>
      <c r="P32" s="190"/>
      <c r="Q32" s="190"/>
      <c r="R32" s="190"/>
      <c r="S32" s="190"/>
      <c r="T32" s="190"/>
    </row>
    <row r="33">
      <c r="A33" s="190"/>
      <c r="B33" s="190"/>
      <c r="C33" s="190"/>
      <c r="D33" s="190"/>
      <c r="E33" s="190"/>
      <c r="F33" s="190"/>
      <c r="G33" s="190"/>
      <c r="H33" s="304"/>
      <c r="I33" s="304"/>
      <c r="J33" s="304"/>
      <c r="K33" s="304"/>
      <c r="L33" s="190"/>
      <c r="M33" s="190"/>
      <c r="N33" s="190"/>
      <c r="O33" s="190"/>
      <c r="P33" s="190"/>
      <c r="Q33" s="190"/>
      <c r="R33" s="190"/>
      <c r="S33" s="190"/>
      <c r="T33" s="190"/>
    </row>
    <row r="34">
      <c r="A34" s="190"/>
      <c r="B34" s="190"/>
      <c r="C34" s="190"/>
      <c r="D34" s="190"/>
      <c r="E34" s="190"/>
      <c r="F34" s="190"/>
      <c r="G34" s="190"/>
      <c r="H34" s="304"/>
      <c r="I34" s="304"/>
      <c r="J34" s="304"/>
      <c r="K34" s="304"/>
      <c r="L34" s="190"/>
      <c r="M34" s="190"/>
      <c r="N34" s="190"/>
      <c r="O34" s="190"/>
      <c r="P34" s="190"/>
      <c r="Q34" s="190"/>
      <c r="R34" s="190"/>
      <c r="S34" s="190"/>
      <c r="T34" s="190"/>
    </row>
    <row r="35">
      <c r="A35" s="190"/>
      <c r="B35" s="190"/>
      <c r="C35" s="190"/>
      <c r="D35" s="190"/>
      <c r="E35" s="190"/>
      <c r="F35" s="190"/>
      <c r="G35" s="190"/>
      <c r="H35" s="304"/>
      <c r="I35" s="304"/>
      <c r="J35" s="304"/>
      <c r="K35" s="304"/>
      <c r="L35" s="190"/>
      <c r="M35" s="190"/>
      <c r="N35" s="190"/>
      <c r="O35" s="190"/>
      <c r="P35" s="190"/>
      <c r="Q35" s="190"/>
      <c r="R35" s="190"/>
      <c r="S35" s="190"/>
      <c r="T35" s="190"/>
    </row>
    <row r="36">
      <c r="A36" s="190"/>
      <c r="B36" s="190"/>
      <c r="C36" s="190"/>
      <c r="D36" s="190"/>
      <c r="E36" s="190"/>
      <c r="F36" s="190"/>
      <c r="G36" s="190"/>
      <c r="H36" s="304"/>
      <c r="I36" s="304"/>
      <c r="J36" s="304"/>
      <c r="K36" s="304"/>
      <c r="L36" s="190"/>
      <c r="M36" s="190"/>
      <c r="N36" s="190"/>
      <c r="O36" s="190"/>
      <c r="P36" s="190"/>
      <c r="Q36" s="190"/>
      <c r="R36" s="190"/>
      <c r="S36" s="190"/>
      <c r="T36" s="190"/>
    </row>
    <row r="37">
      <c r="A37" s="190"/>
      <c r="B37" s="190"/>
      <c r="C37" s="190"/>
      <c r="D37" s="190"/>
      <c r="E37" s="190"/>
      <c r="F37" s="190"/>
      <c r="G37" s="190"/>
      <c r="H37" s="304"/>
      <c r="I37" s="304"/>
      <c r="J37" s="304"/>
      <c r="K37" s="304"/>
      <c r="L37" s="190"/>
      <c r="M37" s="190"/>
      <c r="N37" s="190"/>
      <c r="O37" s="190"/>
      <c r="P37" s="190"/>
      <c r="Q37" s="190"/>
      <c r="R37" s="190"/>
      <c r="S37" s="190"/>
      <c r="T37" s="190"/>
    </row>
    <row r="38">
      <c r="A38" s="190"/>
      <c r="B38" s="190"/>
      <c r="C38" s="190"/>
      <c r="D38" s="190"/>
      <c r="E38" s="190"/>
      <c r="F38" s="190"/>
      <c r="G38" s="190"/>
      <c r="H38" s="304"/>
      <c r="I38" s="304"/>
      <c r="J38" s="304"/>
      <c r="K38" s="304"/>
      <c r="L38" s="190"/>
      <c r="M38" s="190"/>
      <c r="N38" s="190"/>
      <c r="O38" s="190"/>
      <c r="P38" s="190"/>
      <c r="Q38" s="190"/>
      <c r="R38" s="190"/>
      <c r="S38" s="190"/>
      <c r="T38" s="190"/>
    </row>
    <row r="39">
      <c r="A39" s="190"/>
      <c r="B39" s="190"/>
      <c r="C39" s="190"/>
      <c r="D39" s="190"/>
      <c r="E39" s="190"/>
      <c r="F39" s="190"/>
      <c r="G39" s="190"/>
      <c r="H39" s="304"/>
      <c r="I39" s="304"/>
      <c r="J39" s="304"/>
      <c r="K39" s="304"/>
      <c r="L39" s="190"/>
      <c r="M39" s="190"/>
      <c r="N39" s="190"/>
      <c r="O39" s="190"/>
      <c r="P39" s="190"/>
      <c r="Q39" s="190"/>
      <c r="R39" s="190"/>
      <c r="S39" s="190"/>
      <c r="T39" s="190"/>
    </row>
    <row r="40">
      <c r="A40" s="190"/>
      <c r="B40" s="190"/>
      <c r="C40" s="190"/>
      <c r="D40" s="190"/>
      <c r="E40" s="190"/>
      <c r="F40" s="190"/>
      <c r="G40" s="190"/>
      <c r="H40" s="304"/>
      <c r="I40" s="304"/>
      <c r="J40" s="304"/>
      <c r="K40" s="304"/>
      <c r="L40" s="190"/>
      <c r="M40" s="190"/>
      <c r="N40" s="190"/>
      <c r="O40" s="190"/>
      <c r="P40" s="190"/>
      <c r="Q40" s="190"/>
      <c r="R40" s="190"/>
      <c r="S40" s="190"/>
      <c r="T40" s="190"/>
    </row>
    <row r="41">
      <c r="A41" s="190"/>
      <c r="B41" s="190"/>
      <c r="C41" s="190"/>
      <c r="D41" s="190"/>
      <c r="E41" s="190"/>
      <c r="F41" s="190"/>
      <c r="G41" s="190"/>
      <c r="H41" s="304"/>
      <c r="I41" s="304"/>
      <c r="J41" s="304"/>
      <c r="K41" s="304"/>
      <c r="L41" s="190"/>
      <c r="M41" s="190"/>
      <c r="N41" s="190"/>
      <c r="O41" s="190"/>
      <c r="P41" s="190"/>
      <c r="Q41" s="190"/>
      <c r="R41" s="190"/>
      <c r="S41" s="190"/>
      <c r="T41" s="190"/>
    </row>
    <row r="42">
      <c r="A42" s="190"/>
      <c r="B42" s="190"/>
      <c r="C42" s="190"/>
      <c r="D42" s="190"/>
      <c r="E42" s="190"/>
      <c r="F42" s="190"/>
      <c r="G42" s="190"/>
      <c r="H42" s="304"/>
      <c r="I42" s="304"/>
      <c r="J42" s="304"/>
      <c r="K42" s="304"/>
      <c r="L42" s="190"/>
      <c r="M42" s="190"/>
      <c r="N42" s="190"/>
      <c r="O42" s="190"/>
      <c r="P42" s="190"/>
      <c r="Q42" s="190"/>
      <c r="R42" s="190"/>
      <c r="S42" s="190"/>
      <c r="T42" s="190"/>
    </row>
    <row r="43">
      <c r="A43" s="190"/>
      <c r="B43" s="190"/>
      <c r="C43" s="190"/>
      <c r="D43" s="190"/>
      <c r="E43" s="190"/>
      <c r="F43" s="190"/>
      <c r="G43" s="190"/>
      <c r="H43" s="304"/>
      <c r="I43" s="304"/>
      <c r="J43" s="304"/>
      <c r="K43" s="304"/>
      <c r="L43" s="190"/>
      <c r="M43" s="190"/>
      <c r="N43" s="190"/>
      <c r="O43" s="190"/>
      <c r="P43" s="190"/>
      <c r="Q43" s="190"/>
      <c r="R43" s="190"/>
      <c r="S43" s="190"/>
      <c r="T43" s="190"/>
    </row>
    <row r="44">
      <c r="A44" s="190"/>
      <c r="B44" s="190"/>
      <c r="C44" s="190"/>
      <c r="D44" s="190"/>
      <c r="E44" s="190"/>
      <c r="F44" s="190"/>
      <c r="G44" s="190"/>
      <c r="H44" s="304"/>
      <c r="I44" s="304"/>
      <c r="J44" s="304"/>
      <c r="K44" s="304"/>
      <c r="L44" s="190"/>
      <c r="M44" s="190"/>
      <c r="N44" s="190"/>
      <c r="O44" s="190"/>
      <c r="P44" s="190"/>
      <c r="Q44" s="190"/>
      <c r="R44" s="190"/>
      <c r="S44" s="190"/>
      <c r="T44" s="190"/>
    </row>
    <row r="45">
      <c r="A45" s="190"/>
      <c r="B45" s="190"/>
      <c r="C45" s="190"/>
      <c r="D45" s="190"/>
      <c r="E45" s="190"/>
      <c r="F45" s="190"/>
      <c r="G45" s="190"/>
      <c r="H45" s="304"/>
      <c r="I45" s="304"/>
      <c r="J45" s="304"/>
      <c r="K45" s="304"/>
      <c r="L45" s="190"/>
      <c r="M45" s="190"/>
      <c r="N45" s="190"/>
      <c r="O45" s="190"/>
      <c r="P45" s="190"/>
      <c r="Q45" s="190"/>
      <c r="R45" s="190"/>
      <c r="S45" s="190"/>
      <c r="T45" s="190"/>
    </row>
    <row r="46">
      <c r="A46" s="190"/>
      <c r="B46" s="190"/>
      <c r="C46" s="190"/>
      <c r="D46" s="190"/>
      <c r="E46" s="190"/>
      <c r="F46" s="190"/>
      <c r="G46" s="190"/>
      <c r="H46" s="304"/>
      <c r="I46" s="304"/>
      <c r="J46" s="304"/>
      <c r="K46" s="304"/>
      <c r="L46" s="190"/>
      <c r="M46" s="190"/>
      <c r="N46" s="190"/>
      <c r="O46" s="190"/>
      <c r="P46" s="190"/>
      <c r="Q46" s="190"/>
      <c r="R46" s="190"/>
      <c r="S46" s="190"/>
      <c r="T46" s="190"/>
    </row>
    <row r="47">
      <c r="A47" s="190"/>
      <c r="B47" s="190"/>
      <c r="C47" s="190"/>
      <c r="D47" s="190"/>
      <c r="E47" s="190"/>
      <c r="F47" s="190"/>
      <c r="G47" s="190"/>
      <c r="H47" s="304"/>
      <c r="I47" s="304"/>
      <c r="J47" s="304"/>
      <c r="K47" s="304"/>
      <c r="L47" s="190"/>
      <c r="M47" s="190"/>
      <c r="N47" s="190"/>
      <c r="O47" s="190"/>
      <c r="P47" s="190"/>
      <c r="Q47" s="190"/>
      <c r="R47" s="190"/>
      <c r="S47" s="190"/>
      <c r="T47" s="190"/>
    </row>
    <row r="48">
      <c r="A48" s="190"/>
      <c r="B48" s="190"/>
      <c r="C48" s="190"/>
      <c r="D48" s="190"/>
      <c r="E48" s="190"/>
      <c r="F48" s="190"/>
      <c r="G48" s="190"/>
      <c r="H48" s="304"/>
      <c r="I48" s="304"/>
      <c r="J48" s="304"/>
      <c r="K48" s="304"/>
      <c r="L48" s="190"/>
      <c r="M48" s="190"/>
      <c r="N48" s="190"/>
      <c r="O48" s="190"/>
      <c r="P48" s="190"/>
      <c r="Q48" s="190"/>
      <c r="R48" s="190"/>
      <c r="S48" s="190"/>
      <c r="T48" s="190"/>
    </row>
    <row r="49">
      <c r="A49" s="190"/>
      <c r="B49" s="190"/>
      <c r="C49" s="190"/>
      <c r="D49" s="190"/>
      <c r="E49" s="190"/>
      <c r="F49" s="190"/>
      <c r="G49" s="190"/>
      <c r="H49" s="304"/>
      <c r="I49" s="304"/>
      <c r="J49" s="304"/>
      <c r="K49" s="304"/>
      <c r="L49" s="190"/>
      <c r="M49" s="190"/>
      <c r="N49" s="190"/>
      <c r="O49" s="190"/>
      <c r="P49" s="190"/>
      <c r="Q49" s="190"/>
      <c r="R49" s="190"/>
      <c r="S49" s="190"/>
      <c r="T49" s="190"/>
    </row>
    <row r="50">
      <c r="A50" s="190"/>
      <c r="B50" s="190"/>
      <c r="C50" s="190"/>
      <c r="D50" s="190"/>
      <c r="E50" s="190"/>
      <c r="F50" s="190"/>
      <c r="G50" s="190"/>
      <c r="H50" s="304"/>
      <c r="I50" s="304"/>
      <c r="J50" s="304"/>
      <c r="K50" s="304"/>
      <c r="L50" s="190"/>
      <c r="M50" s="190"/>
      <c r="N50" s="190"/>
      <c r="O50" s="190"/>
      <c r="P50" s="190"/>
      <c r="Q50" s="190"/>
      <c r="R50" s="190"/>
      <c r="S50" s="190"/>
      <c r="T50" s="190"/>
    </row>
    <row r="51">
      <c r="A51" s="190"/>
      <c r="B51" s="190"/>
      <c r="C51" s="190"/>
      <c r="D51" s="190"/>
      <c r="E51" s="190"/>
      <c r="F51" s="190"/>
      <c r="G51" s="190"/>
      <c r="H51" s="304"/>
      <c r="I51" s="304"/>
      <c r="J51" s="304"/>
      <c r="K51" s="304"/>
      <c r="L51" s="190"/>
      <c r="M51" s="190"/>
      <c r="N51" s="190"/>
      <c r="O51" s="190"/>
      <c r="P51" s="190"/>
      <c r="Q51" s="190"/>
      <c r="R51" s="190"/>
      <c r="S51" s="190"/>
      <c r="T51" s="190"/>
    </row>
    <row r="52">
      <c r="A52" s="190"/>
      <c r="B52" s="190"/>
      <c r="C52" s="190"/>
      <c r="D52" s="190"/>
      <c r="E52" s="190"/>
      <c r="F52" s="190"/>
      <c r="G52" s="190"/>
      <c r="H52" s="304"/>
      <c r="I52" s="304"/>
      <c r="J52" s="304"/>
      <c r="K52" s="304"/>
      <c r="L52" s="190"/>
      <c r="M52" s="190"/>
      <c r="N52" s="190"/>
      <c r="O52" s="190"/>
      <c r="P52" s="190"/>
      <c r="Q52" s="190"/>
      <c r="R52" s="190"/>
      <c r="S52" s="190"/>
      <c r="T52" s="190"/>
    </row>
    <row r="53">
      <c r="A53" s="190"/>
      <c r="B53" s="190"/>
      <c r="C53" s="190"/>
      <c r="D53" s="190"/>
      <c r="E53" s="190"/>
      <c r="F53" s="190"/>
      <c r="G53" s="190"/>
      <c r="H53" s="304"/>
      <c r="I53" s="304"/>
      <c r="J53" s="304"/>
      <c r="K53" s="304"/>
      <c r="L53" s="190"/>
      <c r="M53" s="190"/>
      <c r="N53" s="190"/>
      <c r="O53" s="190"/>
      <c r="P53" s="190"/>
      <c r="Q53" s="190"/>
      <c r="R53" s="190"/>
      <c r="S53" s="190"/>
      <c r="T53" s="190"/>
    </row>
    <row r="54">
      <c r="A54" s="190"/>
      <c r="B54" s="190"/>
      <c r="C54" s="190"/>
      <c r="D54" s="190"/>
      <c r="E54" s="190"/>
      <c r="F54" s="190"/>
      <c r="G54" s="190"/>
      <c r="H54" s="304"/>
      <c r="I54" s="304"/>
      <c r="J54" s="304"/>
      <c r="K54" s="304"/>
      <c r="L54" s="190"/>
      <c r="M54" s="190"/>
      <c r="N54" s="190"/>
      <c r="O54" s="190"/>
      <c r="P54" s="190"/>
      <c r="Q54" s="190"/>
      <c r="R54" s="190"/>
      <c r="S54" s="190"/>
      <c r="T54" s="190"/>
    </row>
    <row r="55">
      <c r="A55" s="190"/>
      <c r="B55" s="190"/>
      <c r="C55" s="190"/>
      <c r="D55" s="190"/>
      <c r="E55" s="190"/>
      <c r="F55" s="190"/>
      <c r="G55" s="190"/>
      <c r="H55" s="304"/>
      <c r="I55" s="304"/>
      <c r="J55" s="304"/>
      <c r="K55" s="304"/>
      <c r="L55" s="190"/>
      <c r="M55" s="190"/>
      <c r="N55" s="190"/>
      <c r="O55" s="190"/>
      <c r="P55" s="190"/>
      <c r="Q55" s="190"/>
      <c r="R55" s="190"/>
      <c r="S55" s="190"/>
      <c r="T55" s="190"/>
    </row>
    <row r="56">
      <c r="A56" s="190"/>
      <c r="B56" s="190"/>
      <c r="C56" s="190"/>
      <c r="D56" s="190"/>
      <c r="E56" s="190"/>
      <c r="F56" s="190"/>
      <c r="G56" s="190"/>
      <c r="H56" s="304"/>
      <c r="I56" s="304"/>
      <c r="J56" s="304"/>
      <c r="K56" s="304"/>
      <c r="L56" s="190"/>
      <c r="M56" s="190"/>
      <c r="N56" s="190"/>
      <c r="O56" s="190"/>
      <c r="P56" s="190"/>
      <c r="Q56" s="190"/>
      <c r="R56" s="190"/>
      <c r="S56" s="190"/>
      <c r="T56" s="190"/>
    </row>
    <row r="57">
      <c r="A57" s="190"/>
      <c r="B57" s="190"/>
      <c r="C57" s="190"/>
      <c r="D57" s="190"/>
      <c r="E57" s="190"/>
      <c r="F57" s="190"/>
      <c r="G57" s="190"/>
      <c r="H57" s="304"/>
      <c r="I57" s="304"/>
      <c r="J57" s="304"/>
      <c r="K57" s="304"/>
      <c r="L57" s="190"/>
      <c r="M57" s="190"/>
      <c r="N57" s="190"/>
      <c r="O57" s="190"/>
      <c r="P57" s="190"/>
      <c r="Q57" s="190"/>
      <c r="R57" s="190"/>
      <c r="S57" s="190"/>
      <c r="T57" s="190"/>
    </row>
    <row r="58">
      <c r="A58" s="190"/>
      <c r="B58" s="190"/>
      <c r="C58" s="190"/>
      <c r="D58" s="190"/>
      <c r="E58" s="190"/>
      <c r="F58" s="190"/>
      <c r="G58" s="190"/>
      <c r="H58" s="304"/>
      <c r="I58" s="304"/>
      <c r="J58" s="304"/>
      <c r="K58" s="304"/>
      <c r="L58" s="190"/>
      <c r="M58" s="190"/>
      <c r="N58" s="190"/>
      <c r="O58" s="190"/>
      <c r="P58" s="190"/>
      <c r="Q58" s="190"/>
      <c r="R58" s="190"/>
      <c r="S58" s="190"/>
      <c r="T58" s="190"/>
    </row>
    <row r="59">
      <c r="A59" s="190"/>
      <c r="B59" s="190"/>
      <c r="C59" s="190"/>
      <c r="D59" s="190"/>
      <c r="E59" s="190"/>
      <c r="F59" s="190"/>
      <c r="G59" s="190"/>
      <c r="H59" s="304"/>
      <c r="I59" s="304"/>
      <c r="J59" s="304"/>
      <c r="K59" s="304"/>
      <c r="L59" s="190"/>
      <c r="M59" s="190"/>
      <c r="N59" s="190"/>
      <c r="O59" s="190"/>
      <c r="P59" s="190"/>
      <c r="Q59" s="190"/>
      <c r="R59" s="190"/>
      <c r="S59" s="190"/>
      <c r="T59" s="190"/>
    </row>
    <row r="60">
      <c r="A60" s="190"/>
      <c r="B60" s="190"/>
      <c r="C60" s="190"/>
      <c r="D60" s="190"/>
      <c r="E60" s="190"/>
      <c r="F60" s="190"/>
      <c r="G60" s="190"/>
      <c r="H60" s="304"/>
      <c r="I60" s="304"/>
      <c r="J60" s="304"/>
      <c r="K60" s="304"/>
      <c r="L60" s="190"/>
      <c r="M60" s="190"/>
      <c r="N60" s="190"/>
      <c r="O60" s="190"/>
      <c r="P60" s="190"/>
      <c r="Q60" s="190"/>
      <c r="R60" s="190"/>
      <c r="S60" s="190"/>
      <c r="T60" s="190"/>
    </row>
    <row r="61">
      <c r="A61" s="190"/>
      <c r="B61" s="190"/>
      <c r="C61" s="190"/>
      <c r="D61" s="190"/>
      <c r="E61" s="190"/>
      <c r="F61" s="190"/>
      <c r="G61" s="190"/>
      <c r="H61" s="304"/>
      <c r="I61" s="304"/>
      <c r="J61" s="304"/>
      <c r="K61" s="304"/>
      <c r="L61" s="190"/>
      <c r="M61" s="190"/>
      <c r="N61" s="190"/>
      <c r="O61" s="190"/>
      <c r="P61" s="190"/>
      <c r="Q61" s="190"/>
      <c r="R61" s="190"/>
      <c r="S61" s="190"/>
      <c r="T61" s="190"/>
    </row>
    <row r="62">
      <c r="A62" s="190"/>
      <c r="B62" s="190"/>
      <c r="C62" s="190"/>
      <c r="D62" s="190"/>
      <c r="E62" s="190"/>
      <c r="F62" s="190"/>
      <c r="G62" s="190"/>
      <c r="H62" s="304"/>
      <c r="I62" s="304"/>
      <c r="J62" s="304"/>
      <c r="K62" s="304"/>
      <c r="L62" s="190"/>
      <c r="M62" s="190"/>
      <c r="N62" s="190"/>
      <c r="O62" s="190"/>
      <c r="P62" s="190"/>
      <c r="Q62" s="190"/>
      <c r="R62" s="190"/>
      <c r="S62" s="190"/>
      <c r="T62" s="190"/>
    </row>
    <row r="63">
      <c r="A63" s="190"/>
      <c r="B63" s="190"/>
      <c r="C63" s="190"/>
      <c r="D63" s="190"/>
      <c r="E63" s="190"/>
      <c r="F63" s="190"/>
      <c r="G63" s="190"/>
      <c r="H63" s="304"/>
      <c r="I63" s="304"/>
      <c r="J63" s="304"/>
      <c r="K63" s="304"/>
      <c r="L63" s="190"/>
      <c r="M63" s="190"/>
      <c r="N63" s="190"/>
      <c r="O63" s="190"/>
      <c r="P63" s="190"/>
      <c r="Q63" s="190"/>
      <c r="R63" s="190"/>
      <c r="S63" s="190"/>
      <c r="T63" s="190"/>
    </row>
    <row r="64">
      <c r="A64" s="190"/>
      <c r="B64" s="190"/>
      <c r="C64" s="190"/>
      <c r="D64" s="190"/>
      <c r="E64" s="190"/>
      <c r="F64" s="190"/>
      <c r="G64" s="190"/>
      <c r="H64" s="304"/>
      <c r="I64" s="304"/>
      <c r="J64" s="304"/>
      <c r="K64" s="304"/>
      <c r="L64" s="190"/>
      <c r="M64" s="190"/>
      <c r="N64" s="190"/>
      <c r="O64" s="190"/>
      <c r="P64" s="190"/>
      <c r="Q64" s="190"/>
      <c r="R64" s="190"/>
      <c r="S64" s="190"/>
      <c r="T64" s="190"/>
    </row>
    <row r="65">
      <c r="A65" s="190"/>
      <c r="B65" s="190"/>
      <c r="C65" s="190"/>
      <c r="D65" s="190"/>
      <c r="E65" s="190"/>
      <c r="F65" s="190"/>
      <c r="G65" s="190"/>
      <c r="H65" s="304"/>
      <c r="I65" s="304"/>
      <c r="J65" s="304"/>
      <c r="K65" s="304"/>
      <c r="L65" s="190"/>
      <c r="M65" s="190"/>
      <c r="N65" s="190"/>
      <c r="O65" s="190"/>
      <c r="P65" s="190"/>
      <c r="Q65" s="190"/>
      <c r="R65" s="190"/>
      <c r="S65" s="190"/>
      <c r="T65" s="190"/>
    </row>
    <row r="66">
      <c r="A66" s="190"/>
      <c r="B66" s="190"/>
      <c r="C66" s="190"/>
      <c r="D66" s="190"/>
      <c r="E66" s="190"/>
      <c r="F66" s="190"/>
      <c r="G66" s="190"/>
      <c r="H66" s="304"/>
      <c r="I66" s="304"/>
      <c r="J66" s="304"/>
      <c r="K66" s="304"/>
      <c r="L66" s="190"/>
      <c r="M66" s="190"/>
      <c r="N66" s="190"/>
      <c r="O66" s="190"/>
      <c r="P66" s="190"/>
      <c r="Q66" s="190"/>
      <c r="R66" s="190"/>
      <c r="S66" s="190"/>
      <c r="T66" s="190"/>
    </row>
    <row r="67">
      <c r="A67" s="190"/>
      <c r="B67" s="190"/>
      <c r="C67" s="190"/>
      <c r="D67" s="190"/>
      <c r="E67" s="190"/>
      <c r="F67" s="190"/>
      <c r="G67" s="190"/>
      <c r="H67" s="304"/>
      <c r="I67" s="304"/>
      <c r="J67" s="304"/>
      <c r="K67" s="304"/>
      <c r="L67" s="190"/>
      <c r="M67" s="190"/>
      <c r="N67" s="190"/>
      <c r="O67" s="190"/>
      <c r="P67" s="190"/>
      <c r="Q67" s="190"/>
      <c r="R67" s="190"/>
      <c r="S67" s="190"/>
      <c r="T67" s="190"/>
    </row>
    <row r="68">
      <c r="A68" s="190"/>
      <c r="B68" s="190"/>
      <c r="C68" s="190"/>
      <c r="D68" s="190"/>
      <c r="E68" s="190"/>
      <c r="F68" s="190"/>
      <c r="G68" s="190"/>
      <c r="H68" s="304"/>
      <c r="I68" s="304"/>
      <c r="J68" s="304"/>
      <c r="K68" s="304"/>
      <c r="L68" s="190"/>
      <c r="M68" s="190"/>
      <c r="N68" s="190"/>
      <c r="O68" s="190"/>
      <c r="P68" s="190"/>
      <c r="Q68" s="190"/>
      <c r="R68" s="190"/>
      <c r="S68" s="190"/>
      <c r="T68" s="190"/>
    </row>
    <row r="69">
      <c r="A69" s="190"/>
      <c r="B69" s="190"/>
      <c r="C69" s="190"/>
      <c r="D69" s="190"/>
      <c r="E69" s="190"/>
      <c r="F69" s="190"/>
      <c r="G69" s="190"/>
      <c r="H69" s="304"/>
      <c r="I69" s="304"/>
      <c r="J69" s="304"/>
      <c r="K69" s="304"/>
      <c r="L69" s="190"/>
      <c r="M69" s="190"/>
      <c r="N69" s="190"/>
      <c r="O69" s="190"/>
      <c r="P69" s="190"/>
      <c r="Q69" s="190"/>
      <c r="R69" s="190"/>
      <c r="S69" s="190"/>
      <c r="T69" s="190"/>
    </row>
    <row r="70">
      <c r="A70" s="190"/>
      <c r="B70" s="190"/>
      <c r="C70" s="190"/>
      <c r="D70" s="190"/>
      <c r="E70" s="190"/>
      <c r="F70" s="190"/>
      <c r="G70" s="190"/>
      <c r="H70" s="304"/>
      <c r="I70" s="304"/>
      <c r="J70" s="304"/>
      <c r="K70" s="304"/>
      <c r="L70" s="190"/>
      <c r="M70" s="190"/>
      <c r="N70" s="190"/>
      <c r="O70" s="190"/>
      <c r="P70" s="190"/>
      <c r="Q70" s="190"/>
      <c r="R70" s="190"/>
      <c r="S70" s="190"/>
      <c r="T70" s="190"/>
    </row>
    <row r="71">
      <c r="A71" s="190"/>
      <c r="B71" s="190"/>
      <c r="C71" s="190"/>
      <c r="D71" s="190"/>
      <c r="E71" s="190"/>
      <c r="F71" s="190"/>
      <c r="G71" s="190"/>
      <c r="H71" s="304"/>
      <c r="I71" s="304"/>
      <c r="J71" s="304"/>
      <c r="K71" s="304"/>
      <c r="L71" s="190"/>
      <c r="M71" s="190"/>
      <c r="N71" s="190"/>
      <c r="O71" s="190"/>
      <c r="P71" s="190"/>
      <c r="Q71" s="190"/>
      <c r="R71" s="190"/>
      <c r="S71" s="190"/>
      <c r="T71" s="190"/>
    </row>
    <row r="72">
      <c r="A72" s="190"/>
      <c r="B72" s="190"/>
      <c r="C72" s="190"/>
      <c r="D72" s="190"/>
      <c r="E72" s="190"/>
      <c r="F72" s="190"/>
      <c r="G72" s="190"/>
      <c r="H72" s="304"/>
      <c r="I72" s="304"/>
      <c r="J72" s="304"/>
      <c r="K72" s="304"/>
      <c r="L72" s="190"/>
      <c r="M72" s="190"/>
      <c r="N72" s="190"/>
      <c r="O72" s="190"/>
      <c r="P72" s="190"/>
      <c r="Q72" s="190"/>
      <c r="R72" s="190"/>
      <c r="S72" s="190"/>
      <c r="T72" s="190"/>
    </row>
    <row r="73">
      <c r="A73" s="190"/>
      <c r="B73" s="190"/>
      <c r="C73" s="190"/>
      <c r="D73" s="190"/>
      <c r="E73" s="190"/>
      <c r="F73" s="190"/>
      <c r="G73" s="190"/>
      <c r="H73" s="304"/>
      <c r="I73" s="304"/>
      <c r="J73" s="304"/>
      <c r="K73" s="304"/>
      <c r="L73" s="190"/>
      <c r="M73" s="190"/>
      <c r="N73" s="190"/>
      <c r="O73" s="190"/>
      <c r="P73" s="190"/>
      <c r="Q73" s="190"/>
      <c r="R73" s="190"/>
      <c r="S73" s="190"/>
      <c r="T73" s="190"/>
    </row>
    <row r="74">
      <c r="A74" s="190"/>
      <c r="B74" s="190"/>
      <c r="C74" s="190"/>
      <c r="D74" s="190"/>
      <c r="E74" s="190"/>
      <c r="F74" s="190"/>
      <c r="G74" s="190"/>
      <c r="H74" s="304"/>
      <c r="I74" s="304"/>
      <c r="J74" s="304"/>
      <c r="K74" s="304"/>
      <c r="L74" s="190"/>
      <c r="M74" s="190"/>
      <c r="N74" s="190"/>
      <c r="O74" s="190"/>
      <c r="P74" s="190"/>
      <c r="Q74" s="190"/>
      <c r="R74" s="190"/>
      <c r="S74" s="190"/>
      <c r="T74" s="190"/>
    </row>
    <row r="75">
      <c r="A75" s="190"/>
      <c r="B75" s="190"/>
      <c r="C75" s="190"/>
      <c r="D75" s="190"/>
      <c r="E75" s="190"/>
      <c r="F75" s="190"/>
      <c r="G75" s="190"/>
      <c r="H75" s="304"/>
      <c r="I75" s="304"/>
      <c r="J75" s="304"/>
      <c r="K75" s="304"/>
      <c r="L75" s="190"/>
      <c r="M75" s="190"/>
      <c r="N75" s="190"/>
      <c r="O75" s="190"/>
      <c r="P75" s="190"/>
      <c r="Q75" s="190"/>
      <c r="R75" s="190"/>
      <c r="S75" s="190"/>
      <c r="T75" s="190"/>
    </row>
    <row r="76">
      <c r="A76" s="190"/>
      <c r="B76" s="190"/>
      <c r="C76" s="190"/>
      <c r="D76" s="190"/>
      <c r="E76" s="190"/>
      <c r="F76" s="190"/>
      <c r="G76" s="190"/>
      <c r="H76" s="304"/>
      <c r="I76" s="304"/>
      <c r="J76" s="304"/>
      <c r="K76" s="304"/>
      <c r="L76" s="190"/>
      <c r="M76" s="190"/>
      <c r="N76" s="190"/>
      <c r="O76" s="190"/>
      <c r="P76" s="190"/>
      <c r="Q76" s="190"/>
      <c r="R76" s="190"/>
      <c r="S76" s="190"/>
      <c r="T76" s="190"/>
    </row>
    <row r="77">
      <c r="A77" s="190"/>
      <c r="B77" s="190"/>
      <c r="C77" s="190"/>
      <c r="D77" s="190"/>
      <c r="E77" s="190"/>
      <c r="F77" s="190"/>
      <c r="G77" s="190"/>
      <c r="H77" s="304"/>
      <c r="I77" s="304"/>
      <c r="J77" s="304"/>
      <c r="K77" s="304"/>
      <c r="L77" s="190"/>
      <c r="M77" s="190"/>
      <c r="N77" s="190"/>
      <c r="O77" s="190"/>
      <c r="P77" s="190"/>
      <c r="Q77" s="190"/>
      <c r="R77" s="190"/>
      <c r="S77" s="190"/>
      <c r="T77" s="190"/>
    </row>
    <row r="78">
      <c r="A78" s="190"/>
      <c r="B78" s="190"/>
      <c r="C78" s="190"/>
      <c r="D78" s="190"/>
      <c r="E78" s="190"/>
      <c r="F78" s="190"/>
      <c r="G78" s="190"/>
      <c r="H78" s="304"/>
      <c r="I78" s="304"/>
      <c r="J78" s="304"/>
      <c r="K78" s="304"/>
      <c r="L78" s="190"/>
      <c r="M78" s="190"/>
      <c r="N78" s="190"/>
      <c r="O78" s="190"/>
      <c r="P78" s="190"/>
      <c r="Q78" s="190"/>
      <c r="R78" s="190"/>
      <c r="S78" s="190"/>
      <c r="T78" s="190"/>
    </row>
    <row r="79">
      <c r="A79" s="190"/>
      <c r="B79" s="190"/>
      <c r="C79" s="190"/>
      <c r="D79" s="190"/>
      <c r="E79" s="190"/>
      <c r="F79" s="190"/>
      <c r="G79" s="190"/>
      <c r="H79" s="304"/>
      <c r="I79" s="304"/>
      <c r="J79" s="304"/>
      <c r="K79" s="304"/>
      <c r="L79" s="190"/>
      <c r="M79" s="190"/>
      <c r="N79" s="190"/>
      <c r="O79" s="190"/>
      <c r="P79" s="190"/>
      <c r="Q79" s="190"/>
      <c r="R79" s="190"/>
      <c r="S79" s="190"/>
      <c r="T79" s="190"/>
    </row>
    <row r="80">
      <c r="A80" s="190"/>
      <c r="B80" s="190"/>
      <c r="C80" s="190"/>
      <c r="D80" s="190"/>
      <c r="E80" s="190"/>
      <c r="F80" s="190"/>
      <c r="G80" s="190"/>
      <c r="H80" s="304"/>
      <c r="I80" s="304"/>
      <c r="J80" s="304"/>
      <c r="K80" s="304"/>
      <c r="L80" s="190"/>
      <c r="M80" s="190"/>
      <c r="N80" s="190"/>
      <c r="O80" s="190"/>
      <c r="P80" s="190"/>
      <c r="Q80" s="190"/>
      <c r="R80" s="190"/>
      <c r="S80" s="190"/>
      <c r="T80" s="190"/>
    </row>
    <row r="81">
      <c r="A81" s="190"/>
      <c r="B81" s="190"/>
      <c r="C81" s="190"/>
      <c r="D81" s="190"/>
      <c r="E81" s="190"/>
      <c r="F81" s="190"/>
      <c r="G81" s="190"/>
      <c r="H81" s="304"/>
      <c r="I81" s="304"/>
      <c r="J81" s="304"/>
      <c r="K81" s="304"/>
      <c r="L81" s="190"/>
      <c r="M81" s="190"/>
      <c r="N81" s="190"/>
      <c r="O81" s="190"/>
      <c r="P81" s="190"/>
      <c r="Q81" s="190"/>
      <c r="R81" s="190"/>
      <c r="S81" s="190"/>
      <c r="T81" s="190"/>
    </row>
    <row r="82">
      <c r="A82" s="190"/>
      <c r="B82" s="190"/>
      <c r="C82" s="190"/>
      <c r="D82" s="190"/>
      <c r="E82" s="190"/>
      <c r="F82" s="190"/>
      <c r="G82" s="190"/>
      <c r="H82" s="304"/>
      <c r="I82" s="304"/>
      <c r="J82" s="304"/>
      <c r="K82" s="304"/>
      <c r="L82" s="190"/>
      <c r="M82" s="190"/>
      <c r="N82" s="190"/>
      <c r="O82" s="190"/>
      <c r="P82" s="190"/>
      <c r="Q82" s="190"/>
      <c r="R82" s="190"/>
      <c r="S82" s="190"/>
      <c r="T82" s="190"/>
    </row>
    <row r="83">
      <c r="A83" s="190"/>
      <c r="B83" s="190"/>
      <c r="C83" s="190"/>
      <c r="D83" s="190"/>
      <c r="E83" s="190"/>
      <c r="F83" s="190"/>
      <c r="G83" s="190"/>
      <c r="H83" s="304"/>
      <c r="I83" s="304"/>
      <c r="J83" s="304"/>
      <c r="K83" s="304"/>
      <c r="L83" s="190"/>
      <c r="M83" s="190"/>
      <c r="N83" s="190"/>
      <c r="O83" s="190"/>
      <c r="P83" s="190"/>
      <c r="Q83" s="190"/>
      <c r="R83" s="190"/>
      <c r="S83" s="190"/>
      <c r="T83" s="190"/>
    </row>
    <row r="84">
      <c r="A84" s="190"/>
      <c r="B84" s="190"/>
      <c r="C84" s="190"/>
      <c r="D84" s="190"/>
      <c r="E84" s="190"/>
      <c r="F84" s="190"/>
      <c r="G84" s="190"/>
      <c r="H84" s="304"/>
      <c r="I84" s="304"/>
      <c r="J84" s="304"/>
      <c r="K84" s="304"/>
      <c r="L84" s="190"/>
      <c r="M84" s="190"/>
      <c r="N84" s="190"/>
      <c r="O84" s="190"/>
      <c r="P84" s="190"/>
      <c r="Q84" s="190"/>
      <c r="R84" s="190"/>
      <c r="S84" s="190"/>
      <c r="T84" s="190"/>
    </row>
    <row r="85">
      <c r="A85" s="190"/>
      <c r="B85" s="190"/>
      <c r="C85" s="190"/>
      <c r="D85" s="190"/>
      <c r="E85" s="190"/>
      <c r="F85" s="190"/>
      <c r="G85" s="190"/>
      <c r="H85" s="304"/>
      <c r="I85" s="304"/>
      <c r="J85" s="304"/>
      <c r="K85" s="304"/>
      <c r="L85" s="190"/>
      <c r="M85" s="190"/>
      <c r="N85" s="190"/>
      <c r="O85" s="190"/>
      <c r="P85" s="190"/>
      <c r="Q85" s="190"/>
      <c r="R85" s="190"/>
      <c r="S85" s="190"/>
      <c r="T85" s="190"/>
    </row>
    <row r="86">
      <c r="A86" s="190"/>
      <c r="B86" s="190"/>
      <c r="C86" s="190"/>
      <c r="D86" s="190"/>
      <c r="E86" s="190"/>
      <c r="F86" s="190"/>
      <c r="G86" s="190"/>
      <c r="H86" s="304"/>
      <c r="I86" s="304"/>
      <c r="J86" s="304"/>
      <c r="K86" s="304"/>
      <c r="L86" s="190"/>
      <c r="M86" s="190"/>
      <c r="N86" s="190"/>
      <c r="O86" s="190"/>
      <c r="P86" s="190"/>
      <c r="Q86" s="190"/>
      <c r="R86" s="190"/>
      <c r="S86" s="190"/>
      <c r="T86" s="190"/>
    </row>
    <row r="87">
      <c r="A87" s="190"/>
      <c r="B87" s="190"/>
      <c r="C87" s="190"/>
      <c r="D87" s="190"/>
      <c r="E87" s="190"/>
      <c r="F87" s="190"/>
      <c r="G87" s="190"/>
      <c r="H87" s="304"/>
      <c r="I87" s="304"/>
      <c r="J87" s="304"/>
      <c r="K87" s="304"/>
      <c r="L87" s="190"/>
      <c r="M87" s="190"/>
      <c r="N87" s="190"/>
      <c r="O87" s="190"/>
      <c r="P87" s="190"/>
      <c r="Q87" s="190"/>
      <c r="R87" s="190"/>
      <c r="S87" s="190"/>
      <c r="T87" s="190"/>
    </row>
    <row r="88">
      <c r="A88" s="190"/>
      <c r="B88" s="190"/>
      <c r="C88" s="190"/>
      <c r="D88" s="190"/>
      <c r="E88" s="190"/>
      <c r="F88" s="190"/>
      <c r="G88" s="190"/>
      <c r="H88" s="304"/>
      <c r="I88" s="304"/>
      <c r="J88" s="304"/>
      <c r="K88" s="304"/>
      <c r="L88" s="190"/>
      <c r="M88" s="190"/>
      <c r="N88" s="190"/>
      <c r="O88" s="190"/>
      <c r="P88" s="190"/>
      <c r="Q88" s="190"/>
      <c r="R88" s="190"/>
      <c r="S88" s="190"/>
      <c r="T88" s="190"/>
    </row>
    <row r="89">
      <c r="A89" s="190"/>
      <c r="B89" s="190"/>
      <c r="C89" s="190"/>
      <c r="D89" s="190"/>
      <c r="E89" s="190"/>
      <c r="F89" s="190"/>
      <c r="G89" s="190"/>
      <c r="H89" s="304"/>
      <c r="I89" s="304"/>
      <c r="J89" s="304"/>
      <c r="K89" s="304"/>
      <c r="L89" s="190"/>
      <c r="M89" s="190"/>
      <c r="N89" s="190"/>
      <c r="O89" s="190"/>
      <c r="P89" s="190"/>
      <c r="Q89" s="190"/>
      <c r="R89" s="190"/>
      <c r="S89" s="190"/>
      <c r="T89" s="190"/>
    </row>
    <row r="90">
      <c r="A90" s="190"/>
      <c r="B90" s="190"/>
      <c r="C90" s="190"/>
      <c r="D90" s="190"/>
      <c r="E90" s="190"/>
      <c r="F90" s="190"/>
      <c r="G90" s="190"/>
      <c r="H90" s="304"/>
      <c r="I90" s="304"/>
      <c r="J90" s="304"/>
      <c r="K90" s="304"/>
      <c r="L90" s="190"/>
      <c r="M90" s="190"/>
      <c r="N90" s="190"/>
      <c r="O90" s="190"/>
      <c r="P90" s="190"/>
      <c r="Q90" s="190"/>
      <c r="R90" s="190"/>
      <c r="S90" s="190"/>
      <c r="T90" s="190"/>
    </row>
    <row r="91">
      <c r="A91" s="190"/>
      <c r="B91" s="190"/>
      <c r="C91" s="190"/>
      <c r="D91" s="190"/>
      <c r="E91" s="190"/>
      <c r="F91" s="190"/>
      <c r="G91" s="190"/>
      <c r="H91" s="304"/>
      <c r="I91" s="304"/>
      <c r="J91" s="304"/>
      <c r="K91" s="304"/>
      <c r="L91" s="190"/>
      <c r="M91" s="190"/>
      <c r="N91" s="190"/>
      <c r="O91" s="190"/>
      <c r="P91" s="190"/>
      <c r="Q91" s="190"/>
      <c r="R91" s="190"/>
      <c r="S91" s="190"/>
      <c r="T91" s="190"/>
    </row>
    <row r="92">
      <c r="A92" s="190"/>
      <c r="B92" s="190"/>
      <c r="C92" s="190"/>
      <c r="D92" s="190"/>
      <c r="E92" s="190"/>
      <c r="F92" s="190"/>
      <c r="G92" s="190"/>
      <c r="H92" s="304"/>
      <c r="I92" s="304"/>
      <c r="J92" s="304"/>
      <c r="K92" s="304"/>
      <c r="L92" s="190"/>
      <c r="M92" s="190"/>
      <c r="N92" s="190"/>
      <c r="O92" s="190"/>
      <c r="P92" s="190"/>
      <c r="Q92" s="190"/>
      <c r="R92" s="190"/>
      <c r="S92" s="190"/>
      <c r="T92" s="190"/>
    </row>
    <row r="93">
      <c r="A93" s="190"/>
      <c r="B93" s="190"/>
      <c r="C93" s="190"/>
      <c r="D93" s="190"/>
      <c r="E93" s="190"/>
      <c r="F93" s="190"/>
      <c r="G93" s="190"/>
      <c r="H93" s="304"/>
      <c r="I93" s="304"/>
      <c r="J93" s="304"/>
      <c r="K93" s="304"/>
      <c r="L93" s="190"/>
      <c r="M93" s="190"/>
      <c r="N93" s="190"/>
      <c r="O93" s="190"/>
      <c r="P93" s="190"/>
      <c r="Q93" s="190"/>
      <c r="R93" s="190"/>
      <c r="S93" s="190"/>
      <c r="T93" s="190"/>
    </row>
    <row r="94">
      <c r="A94" s="190"/>
      <c r="B94" s="190"/>
      <c r="C94" s="190"/>
      <c r="D94" s="190"/>
      <c r="E94" s="190"/>
      <c r="F94" s="190"/>
      <c r="G94" s="190"/>
      <c r="H94" s="304"/>
      <c r="I94" s="304"/>
      <c r="J94" s="304"/>
      <c r="K94" s="304"/>
      <c r="L94" s="190"/>
      <c r="M94" s="190"/>
      <c r="N94" s="190"/>
      <c r="O94" s="190"/>
      <c r="P94" s="190"/>
      <c r="Q94" s="190"/>
      <c r="R94" s="190"/>
      <c r="S94" s="190"/>
      <c r="T94" s="190"/>
    </row>
    <row r="95">
      <c r="A95" s="190"/>
      <c r="B95" s="190"/>
      <c r="C95" s="190"/>
      <c r="D95" s="190"/>
      <c r="E95" s="190"/>
      <c r="F95" s="190"/>
      <c r="G95" s="190"/>
      <c r="H95" s="304"/>
      <c r="I95" s="304"/>
      <c r="J95" s="304"/>
      <c r="K95" s="304"/>
      <c r="L95" s="190"/>
      <c r="M95" s="190"/>
      <c r="N95" s="190"/>
      <c r="O95" s="190"/>
      <c r="P95" s="190"/>
      <c r="Q95" s="190"/>
      <c r="R95" s="190"/>
      <c r="S95" s="190"/>
      <c r="T95" s="190"/>
    </row>
    <row r="96">
      <c r="A96" s="190"/>
      <c r="B96" s="190"/>
      <c r="C96" s="190"/>
      <c r="D96" s="190"/>
      <c r="E96" s="190"/>
      <c r="F96" s="190"/>
      <c r="G96" s="190"/>
      <c r="H96" s="304"/>
      <c r="I96" s="304"/>
      <c r="J96" s="304"/>
      <c r="K96" s="304"/>
      <c r="L96" s="190"/>
      <c r="M96" s="190"/>
      <c r="N96" s="190"/>
      <c r="O96" s="190"/>
      <c r="P96" s="190"/>
      <c r="Q96" s="190"/>
      <c r="R96" s="190"/>
      <c r="S96" s="190"/>
      <c r="T96" s="190"/>
    </row>
    <row r="97">
      <c r="A97" s="190"/>
      <c r="B97" s="190"/>
      <c r="C97" s="190"/>
      <c r="D97" s="190"/>
      <c r="E97" s="190"/>
      <c r="F97" s="190"/>
      <c r="G97" s="190"/>
      <c r="H97" s="304"/>
      <c r="I97" s="304"/>
      <c r="J97" s="304"/>
      <c r="K97" s="304"/>
      <c r="L97" s="190"/>
      <c r="M97" s="190"/>
      <c r="N97" s="190"/>
      <c r="O97" s="190"/>
      <c r="P97" s="190"/>
      <c r="Q97" s="190"/>
      <c r="R97" s="190"/>
      <c r="S97" s="190"/>
      <c r="T97" s="190"/>
    </row>
    <row r="98">
      <c r="A98" s="190"/>
      <c r="B98" s="190"/>
      <c r="C98" s="190"/>
      <c r="D98" s="190"/>
      <c r="E98" s="190"/>
      <c r="F98" s="190"/>
      <c r="G98" s="190"/>
      <c r="H98" s="304"/>
      <c r="I98" s="304"/>
      <c r="J98" s="304"/>
      <c r="K98" s="304"/>
      <c r="L98" s="190"/>
      <c r="M98" s="190"/>
      <c r="N98" s="190"/>
      <c r="O98" s="190"/>
      <c r="P98" s="190"/>
      <c r="Q98" s="190"/>
      <c r="R98" s="190"/>
      <c r="S98" s="190"/>
      <c r="T98" s="190"/>
    </row>
    <row r="99">
      <c r="A99" s="190"/>
      <c r="B99" s="190"/>
      <c r="C99" s="190"/>
      <c r="D99" s="190"/>
      <c r="E99" s="190"/>
      <c r="F99" s="190"/>
      <c r="G99" s="190"/>
      <c r="H99" s="304"/>
      <c r="I99" s="304"/>
      <c r="J99" s="304"/>
      <c r="K99" s="304"/>
      <c r="L99" s="190"/>
      <c r="M99" s="190"/>
      <c r="N99" s="190"/>
      <c r="O99" s="190"/>
      <c r="P99" s="190"/>
      <c r="Q99" s="190"/>
      <c r="R99" s="190"/>
      <c r="S99" s="190"/>
      <c r="T99" s="190"/>
    </row>
    <row r="100">
      <c r="A100" s="190"/>
      <c r="B100" s="190"/>
      <c r="C100" s="190"/>
      <c r="D100" s="190"/>
      <c r="E100" s="190"/>
      <c r="F100" s="190"/>
      <c r="G100" s="190"/>
      <c r="H100" s="304"/>
      <c r="I100" s="304"/>
      <c r="J100" s="304"/>
      <c r="K100" s="304"/>
      <c r="L100" s="190"/>
      <c r="M100" s="190"/>
      <c r="N100" s="190"/>
      <c r="O100" s="190"/>
      <c r="P100" s="190"/>
      <c r="Q100" s="190"/>
      <c r="R100" s="190"/>
      <c r="S100" s="190"/>
      <c r="T100" s="190"/>
    </row>
    <row r="101">
      <c r="A101" s="190"/>
      <c r="B101" s="190"/>
      <c r="C101" s="190"/>
      <c r="D101" s="190"/>
      <c r="E101" s="190"/>
      <c r="F101" s="190"/>
      <c r="G101" s="190"/>
      <c r="H101" s="304"/>
      <c r="I101" s="304"/>
      <c r="J101" s="304"/>
      <c r="K101" s="304"/>
      <c r="L101" s="190"/>
      <c r="M101" s="190"/>
      <c r="N101" s="190"/>
      <c r="O101" s="190"/>
      <c r="P101" s="190"/>
      <c r="Q101" s="190"/>
      <c r="R101" s="190"/>
      <c r="S101" s="190"/>
      <c r="T101" s="190"/>
    </row>
    <row r="102">
      <c r="A102" s="190"/>
      <c r="B102" s="190"/>
      <c r="C102" s="190"/>
      <c r="D102" s="190"/>
      <c r="E102" s="190"/>
      <c r="F102" s="190"/>
      <c r="G102" s="190"/>
      <c r="H102" s="304"/>
      <c r="I102" s="304"/>
      <c r="J102" s="304"/>
      <c r="K102" s="304"/>
      <c r="L102" s="190"/>
      <c r="M102" s="190"/>
      <c r="N102" s="190"/>
      <c r="O102" s="190"/>
      <c r="P102" s="190"/>
      <c r="Q102" s="190"/>
      <c r="R102" s="190"/>
      <c r="S102" s="190"/>
      <c r="T102" s="190"/>
    </row>
    <row r="103">
      <c r="A103" s="190"/>
      <c r="B103" s="190"/>
      <c r="C103" s="190"/>
      <c r="D103" s="190"/>
      <c r="E103" s="190"/>
      <c r="F103" s="190"/>
      <c r="G103" s="190"/>
      <c r="H103" s="304"/>
      <c r="I103" s="304"/>
      <c r="J103" s="304"/>
      <c r="K103" s="304"/>
      <c r="L103" s="190"/>
      <c r="M103" s="190"/>
      <c r="N103" s="190"/>
      <c r="O103" s="190"/>
      <c r="P103" s="190"/>
      <c r="Q103" s="190"/>
      <c r="R103" s="190"/>
      <c r="S103" s="190"/>
      <c r="T103" s="190"/>
    </row>
    <row r="104">
      <c r="A104" s="190"/>
      <c r="B104" s="190"/>
      <c r="C104" s="190"/>
      <c r="D104" s="190"/>
      <c r="E104" s="190"/>
      <c r="F104" s="190"/>
      <c r="G104" s="190"/>
      <c r="H104" s="304"/>
      <c r="I104" s="304"/>
      <c r="J104" s="304"/>
      <c r="K104" s="304"/>
      <c r="L104" s="190"/>
      <c r="M104" s="190"/>
      <c r="N104" s="190"/>
      <c r="O104" s="190"/>
      <c r="P104" s="190"/>
      <c r="Q104" s="190"/>
      <c r="R104" s="190"/>
      <c r="S104" s="190"/>
      <c r="T104" s="190"/>
    </row>
    <row r="105">
      <c r="A105" s="190"/>
      <c r="B105" s="190"/>
      <c r="C105" s="190"/>
      <c r="D105" s="190"/>
      <c r="E105" s="190"/>
      <c r="F105" s="190"/>
      <c r="G105" s="190"/>
      <c r="H105" s="304"/>
      <c r="I105" s="304"/>
      <c r="J105" s="304"/>
      <c r="K105" s="304"/>
      <c r="L105" s="190"/>
      <c r="M105" s="190"/>
      <c r="N105" s="190"/>
      <c r="O105" s="190"/>
      <c r="P105" s="190"/>
      <c r="Q105" s="190"/>
      <c r="R105" s="190"/>
      <c r="S105" s="190"/>
      <c r="T105" s="190"/>
    </row>
    <row r="106">
      <c r="A106" s="190"/>
      <c r="B106" s="190"/>
      <c r="C106" s="190"/>
      <c r="D106" s="190"/>
      <c r="E106" s="190"/>
      <c r="F106" s="190"/>
      <c r="G106" s="190"/>
      <c r="H106" s="304"/>
      <c r="I106" s="304"/>
      <c r="J106" s="304"/>
      <c r="K106" s="304"/>
      <c r="L106" s="190"/>
      <c r="M106" s="190"/>
      <c r="N106" s="190"/>
      <c r="O106" s="190"/>
      <c r="P106" s="190"/>
      <c r="Q106" s="190"/>
      <c r="R106" s="190"/>
      <c r="S106" s="190"/>
      <c r="T106" s="190"/>
    </row>
    <row r="107">
      <c r="A107" s="190"/>
      <c r="B107" s="190"/>
      <c r="C107" s="190"/>
      <c r="D107" s="190"/>
      <c r="E107" s="190"/>
      <c r="F107" s="190"/>
      <c r="G107" s="190"/>
      <c r="H107" s="304"/>
      <c r="I107" s="304"/>
      <c r="J107" s="304"/>
      <c r="K107" s="304"/>
      <c r="L107" s="190"/>
      <c r="M107" s="190"/>
      <c r="N107" s="190"/>
      <c r="O107" s="190"/>
      <c r="P107" s="190"/>
      <c r="Q107" s="190"/>
      <c r="R107" s="190"/>
      <c r="S107" s="190"/>
      <c r="T107" s="190"/>
    </row>
    <row r="108">
      <c r="A108" s="190"/>
      <c r="B108" s="190"/>
      <c r="C108" s="190"/>
      <c r="D108" s="190"/>
      <c r="E108" s="190"/>
      <c r="F108" s="190"/>
      <c r="G108" s="190"/>
      <c r="H108" s="304"/>
      <c r="I108" s="304"/>
      <c r="J108" s="304"/>
      <c r="K108" s="304"/>
      <c r="L108" s="190"/>
      <c r="M108" s="190"/>
      <c r="N108" s="190"/>
      <c r="O108" s="190"/>
      <c r="P108" s="190"/>
      <c r="Q108" s="190"/>
      <c r="R108" s="190"/>
      <c r="S108" s="190"/>
      <c r="T108" s="190"/>
    </row>
    <row r="109">
      <c r="A109" s="190"/>
      <c r="B109" s="190"/>
      <c r="C109" s="190"/>
      <c r="D109" s="190"/>
      <c r="E109" s="190"/>
      <c r="F109" s="190"/>
      <c r="G109" s="190"/>
      <c r="H109" s="304"/>
      <c r="I109" s="304"/>
      <c r="J109" s="304"/>
      <c r="K109" s="304"/>
      <c r="L109" s="190"/>
      <c r="M109" s="190"/>
      <c r="N109" s="190"/>
      <c r="O109" s="190"/>
      <c r="P109" s="190"/>
      <c r="Q109" s="190"/>
      <c r="R109" s="190"/>
      <c r="S109" s="190"/>
      <c r="T109" s="190"/>
    </row>
    <row r="110">
      <c r="A110" s="190"/>
      <c r="B110" s="190"/>
      <c r="C110" s="190"/>
      <c r="D110" s="190"/>
      <c r="E110" s="190"/>
      <c r="F110" s="190"/>
      <c r="G110" s="190"/>
      <c r="H110" s="304"/>
      <c r="I110" s="304"/>
      <c r="J110" s="304"/>
      <c r="K110" s="304"/>
      <c r="L110" s="190"/>
      <c r="M110" s="190"/>
      <c r="N110" s="190"/>
      <c r="O110" s="190"/>
      <c r="P110" s="190"/>
      <c r="Q110" s="190"/>
      <c r="R110" s="190"/>
      <c r="S110" s="190"/>
      <c r="T110" s="190"/>
    </row>
    <row r="111">
      <c r="A111" s="190"/>
      <c r="B111" s="190"/>
      <c r="C111" s="190"/>
      <c r="D111" s="190"/>
      <c r="E111" s="190"/>
      <c r="F111" s="190"/>
      <c r="G111" s="190"/>
      <c r="H111" s="304"/>
      <c r="I111" s="304"/>
      <c r="J111" s="304"/>
      <c r="K111" s="304"/>
      <c r="L111" s="190"/>
      <c r="M111" s="190"/>
      <c r="N111" s="190"/>
      <c r="O111" s="190"/>
      <c r="P111" s="190"/>
      <c r="Q111" s="190"/>
      <c r="R111" s="190"/>
      <c r="S111" s="190"/>
      <c r="T111" s="190"/>
    </row>
    <row r="112">
      <c r="A112" s="190"/>
      <c r="B112" s="190"/>
      <c r="C112" s="190"/>
      <c r="D112" s="190"/>
      <c r="E112" s="190"/>
      <c r="F112" s="190"/>
      <c r="G112" s="190"/>
      <c r="H112" s="304"/>
      <c r="I112" s="304"/>
      <c r="J112" s="304"/>
      <c r="K112" s="304"/>
      <c r="L112" s="190"/>
      <c r="M112" s="190"/>
      <c r="N112" s="190"/>
      <c r="O112" s="190"/>
      <c r="P112" s="190"/>
      <c r="Q112" s="190"/>
      <c r="R112" s="190"/>
      <c r="S112" s="190"/>
      <c r="T112" s="190"/>
    </row>
    <row r="113">
      <c r="A113" s="190"/>
      <c r="B113" s="190"/>
      <c r="C113" s="190"/>
      <c r="D113" s="190"/>
      <c r="E113" s="190"/>
      <c r="F113" s="190"/>
      <c r="G113" s="190"/>
      <c r="H113" s="304"/>
      <c r="I113" s="304"/>
      <c r="J113" s="304"/>
      <c r="K113" s="304"/>
      <c r="L113" s="190"/>
      <c r="M113" s="190"/>
      <c r="N113" s="190"/>
      <c r="O113" s="190"/>
      <c r="P113" s="190"/>
      <c r="Q113" s="190"/>
      <c r="R113" s="190"/>
      <c r="S113" s="190"/>
      <c r="T113" s="190"/>
    </row>
    <row r="114">
      <c r="A114" s="190"/>
      <c r="B114" s="190"/>
      <c r="C114" s="190"/>
      <c r="D114" s="190"/>
      <c r="E114" s="190"/>
      <c r="F114" s="190"/>
      <c r="G114" s="190"/>
      <c r="H114" s="304"/>
      <c r="I114" s="304"/>
      <c r="J114" s="304"/>
      <c r="K114" s="304"/>
      <c r="L114" s="190"/>
      <c r="M114" s="190"/>
      <c r="N114" s="190"/>
      <c r="O114" s="190"/>
      <c r="P114" s="190"/>
      <c r="Q114" s="190"/>
      <c r="R114" s="190"/>
      <c r="S114" s="190"/>
      <c r="T114" s="190"/>
    </row>
    <row r="115">
      <c r="A115" s="190"/>
      <c r="B115" s="190"/>
      <c r="C115" s="190"/>
      <c r="D115" s="190"/>
      <c r="E115" s="190"/>
      <c r="F115" s="190"/>
      <c r="G115" s="190"/>
      <c r="H115" s="304"/>
      <c r="I115" s="304"/>
      <c r="J115" s="304"/>
      <c r="K115" s="304"/>
      <c r="L115" s="190"/>
      <c r="M115" s="190"/>
      <c r="N115" s="190"/>
      <c r="O115" s="190"/>
      <c r="P115" s="190"/>
      <c r="Q115" s="190"/>
      <c r="R115" s="190"/>
      <c r="S115" s="190"/>
      <c r="T115" s="190"/>
    </row>
    <row r="116">
      <c r="A116" s="190"/>
      <c r="B116" s="190"/>
      <c r="C116" s="190"/>
      <c r="D116" s="190"/>
      <c r="E116" s="190"/>
      <c r="F116" s="190"/>
      <c r="G116" s="190"/>
      <c r="H116" s="304"/>
      <c r="I116" s="304"/>
      <c r="J116" s="304"/>
      <c r="K116" s="304"/>
      <c r="L116" s="190"/>
      <c r="M116" s="190"/>
      <c r="N116" s="190"/>
      <c r="O116" s="190"/>
      <c r="P116" s="190"/>
      <c r="Q116" s="190"/>
      <c r="R116" s="190"/>
      <c r="S116" s="190"/>
      <c r="T116" s="190"/>
    </row>
    <row r="117">
      <c r="A117" s="190"/>
      <c r="B117" s="190"/>
      <c r="C117" s="190"/>
      <c r="D117" s="190"/>
      <c r="E117" s="190"/>
      <c r="F117" s="190"/>
      <c r="G117" s="190"/>
      <c r="H117" s="304"/>
      <c r="I117" s="304"/>
      <c r="J117" s="304"/>
      <c r="K117" s="304"/>
      <c r="L117" s="190"/>
      <c r="M117" s="190"/>
      <c r="N117" s="190"/>
      <c r="O117" s="190"/>
      <c r="P117" s="190"/>
      <c r="Q117" s="190"/>
      <c r="R117" s="190"/>
      <c r="S117" s="190"/>
      <c r="T117" s="190"/>
    </row>
    <row r="118">
      <c r="A118" s="190"/>
      <c r="B118" s="190"/>
      <c r="C118" s="190"/>
      <c r="D118" s="190"/>
      <c r="E118" s="190"/>
      <c r="F118" s="190"/>
      <c r="G118" s="190"/>
      <c r="H118" s="304"/>
      <c r="I118" s="304"/>
      <c r="J118" s="304"/>
      <c r="K118" s="304"/>
      <c r="L118" s="190"/>
      <c r="M118" s="190"/>
      <c r="N118" s="190"/>
      <c r="O118" s="190"/>
      <c r="P118" s="190"/>
      <c r="Q118" s="190"/>
      <c r="R118" s="190"/>
      <c r="S118" s="190"/>
      <c r="T118" s="190"/>
    </row>
    <row r="119">
      <c r="A119" s="190"/>
      <c r="B119" s="190"/>
      <c r="C119" s="190"/>
      <c r="D119" s="190"/>
      <c r="E119" s="190"/>
      <c r="F119" s="190"/>
      <c r="G119" s="190"/>
      <c r="H119" s="304"/>
      <c r="I119" s="304"/>
      <c r="J119" s="304"/>
      <c r="K119" s="304"/>
      <c r="L119" s="190"/>
      <c r="M119" s="190"/>
      <c r="N119" s="190"/>
      <c r="O119" s="190"/>
      <c r="P119" s="190"/>
      <c r="Q119" s="190"/>
      <c r="R119" s="190"/>
      <c r="S119" s="190"/>
      <c r="T119" s="190"/>
    </row>
    <row r="120">
      <c r="A120" s="190"/>
      <c r="B120" s="190"/>
      <c r="C120" s="190"/>
      <c r="D120" s="190"/>
      <c r="E120" s="190"/>
      <c r="F120" s="190"/>
      <c r="G120" s="190"/>
      <c r="H120" s="304"/>
      <c r="I120" s="304"/>
      <c r="J120" s="304"/>
      <c r="K120" s="304"/>
      <c r="L120" s="190"/>
      <c r="M120" s="190"/>
      <c r="N120" s="190"/>
      <c r="O120" s="190"/>
      <c r="P120" s="190"/>
      <c r="Q120" s="190"/>
      <c r="R120" s="190"/>
      <c r="S120" s="190"/>
      <c r="T120" s="190"/>
    </row>
    <row r="121">
      <c r="A121" s="190"/>
      <c r="B121" s="190"/>
      <c r="C121" s="190"/>
      <c r="D121" s="190"/>
      <c r="E121" s="190"/>
      <c r="F121" s="190"/>
      <c r="G121" s="190"/>
      <c r="H121" s="304"/>
      <c r="I121" s="304"/>
      <c r="J121" s="304"/>
      <c r="K121" s="304"/>
      <c r="L121" s="190"/>
      <c r="M121" s="190"/>
      <c r="N121" s="190"/>
      <c r="O121" s="190"/>
      <c r="P121" s="190"/>
      <c r="Q121" s="190"/>
      <c r="R121" s="190"/>
      <c r="S121" s="190"/>
      <c r="T121" s="190"/>
    </row>
    <row r="122">
      <c r="A122" s="190"/>
      <c r="B122" s="190"/>
      <c r="C122" s="190"/>
      <c r="D122" s="190"/>
      <c r="E122" s="190"/>
      <c r="F122" s="190"/>
      <c r="G122" s="190"/>
      <c r="H122" s="304"/>
      <c r="I122" s="304"/>
      <c r="J122" s="304"/>
      <c r="K122" s="304"/>
      <c r="L122" s="190"/>
      <c r="M122" s="190"/>
      <c r="N122" s="190"/>
      <c r="O122" s="190"/>
      <c r="P122" s="190"/>
      <c r="Q122" s="190"/>
      <c r="R122" s="190"/>
      <c r="S122" s="190"/>
      <c r="T122" s="190"/>
    </row>
    <row r="123">
      <c r="A123" s="190"/>
      <c r="B123" s="190"/>
      <c r="C123" s="190"/>
      <c r="D123" s="190"/>
      <c r="E123" s="190"/>
      <c r="F123" s="190"/>
      <c r="G123" s="190"/>
      <c r="H123" s="304"/>
      <c r="I123" s="304"/>
      <c r="J123" s="304"/>
      <c r="K123" s="304"/>
      <c r="L123" s="190"/>
      <c r="M123" s="190"/>
      <c r="N123" s="190"/>
      <c r="O123" s="190"/>
      <c r="P123" s="190"/>
      <c r="Q123" s="190"/>
      <c r="R123" s="190"/>
      <c r="S123" s="190"/>
      <c r="T123" s="190"/>
    </row>
    <row r="124">
      <c r="A124" s="190"/>
      <c r="B124" s="190"/>
      <c r="C124" s="190"/>
      <c r="D124" s="190"/>
      <c r="E124" s="190"/>
      <c r="F124" s="190"/>
      <c r="G124" s="190"/>
      <c r="H124" s="304"/>
      <c r="I124" s="304"/>
      <c r="J124" s="304"/>
      <c r="K124" s="304"/>
      <c r="L124" s="190"/>
      <c r="M124" s="190"/>
      <c r="N124" s="190"/>
      <c r="O124" s="190"/>
      <c r="P124" s="190"/>
      <c r="Q124" s="190"/>
      <c r="R124" s="190"/>
      <c r="S124" s="190"/>
      <c r="T124" s="190"/>
    </row>
    <row r="125">
      <c r="A125" s="190"/>
      <c r="B125" s="190"/>
      <c r="C125" s="190"/>
      <c r="D125" s="190"/>
      <c r="E125" s="190"/>
      <c r="F125" s="190"/>
      <c r="G125" s="190"/>
      <c r="H125" s="304"/>
      <c r="I125" s="304"/>
      <c r="J125" s="304"/>
      <c r="K125" s="304"/>
      <c r="L125" s="190"/>
      <c r="M125" s="190"/>
      <c r="N125" s="190"/>
      <c r="O125" s="190"/>
      <c r="P125" s="190"/>
      <c r="Q125" s="190"/>
      <c r="R125" s="190"/>
      <c r="S125" s="190"/>
      <c r="T125" s="190"/>
    </row>
    <row r="126">
      <c r="A126" s="190"/>
      <c r="B126" s="190"/>
      <c r="C126" s="190"/>
      <c r="D126" s="190"/>
      <c r="E126" s="190"/>
      <c r="F126" s="190"/>
      <c r="G126" s="190"/>
      <c r="H126" s="304"/>
      <c r="I126" s="304"/>
      <c r="J126" s="304"/>
      <c r="K126" s="304"/>
      <c r="L126" s="190"/>
      <c r="M126" s="190"/>
      <c r="N126" s="190"/>
      <c r="O126" s="190"/>
      <c r="P126" s="190"/>
      <c r="Q126" s="190"/>
      <c r="R126" s="190"/>
      <c r="S126" s="190"/>
      <c r="T126" s="190"/>
    </row>
    <row r="127">
      <c r="A127" s="190"/>
      <c r="B127" s="190"/>
      <c r="C127" s="190"/>
      <c r="D127" s="190"/>
      <c r="E127" s="190"/>
      <c r="F127" s="190"/>
      <c r="G127" s="190"/>
      <c r="H127" s="304"/>
      <c r="I127" s="304"/>
      <c r="J127" s="304"/>
      <c r="K127" s="304"/>
      <c r="L127" s="190"/>
      <c r="M127" s="190"/>
      <c r="N127" s="190"/>
      <c r="O127" s="190"/>
      <c r="P127" s="190"/>
      <c r="Q127" s="190"/>
      <c r="R127" s="190"/>
      <c r="S127" s="190"/>
      <c r="T127" s="190"/>
    </row>
    <row r="128">
      <c r="A128" s="190"/>
      <c r="B128" s="190"/>
      <c r="C128" s="190"/>
      <c r="D128" s="190"/>
      <c r="E128" s="190"/>
      <c r="F128" s="190"/>
      <c r="G128" s="190"/>
      <c r="H128" s="304"/>
      <c r="I128" s="304"/>
      <c r="J128" s="304"/>
      <c r="K128" s="304"/>
      <c r="L128" s="190"/>
      <c r="M128" s="190"/>
      <c r="N128" s="190"/>
      <c r="O128" s="190"/>
      <c r="P128" s="190"/>
      <c r="Q128" s="190"/>
      <c r="R128" s="190"/>
      <c r="S128" s="190"/>
      <c r="T128" s="190"/>
    </row>
    <row r="129">
      <c r="A129" s="190"/>
      <c r="B129" s="190"/>
      <c r="C129" s="190"/>
      <c r="D129" s="190"/>
      <c r="E129" s="190"/>
      <c r="F129" s="190"/>
      <c r="G129" s="190"/>
      <c r="H129" s="304"/>
      <c r="I129" s="304"/>
      <c r="J129" s="304"/>
      <c r="K129" s="304"/>
      <c r="L129" s="190"/>
      <c r="M129" s="190"/>
      <c r="N129" s="190"/>
      <c r="O129" s="190"/>
      <c r="P129" s="190"/>
      <c r="Q129" s="190"/>
      <c r="R129" s="190"/>
      <c r="S129" s="190"/>
      <c r="T129" s="190"/>
    </row>
    <row r="130">
      <c r="A130" s="190"/>
      <c r="B130" s="190"/>
      <c r="C130" s="190"/>
      <c r="D130" s="190"/>
      <c r="E130" s="190"/>
      <c r="F130" s="190"/>
      <c r="G130" s="190"/>
      <c r="H130" s="304"/>
      <c r="I130" s="304"/>
      <c r="J130" s="304"/>
      <c r="K130" s="304"/>
      <c r="L130" s="190"/>
      <c r="M130" s="190"/>
      <c r="N130" s="190"/>
      <c r="O130" s="190"/>
      <c r="P130" s="190"/>
      <c r="Q130" s="190"/>
      <c r="R130" s="190"/>
      <c r="S130" s="190"/>
      <c r="T130" s="190"/>
    </row>
    <row r="131">
      <c r="A131" s="190"/>
      <c r="B131" s="190"/>
      <c r="C131" s="190"/>
      <c r="D131" s="190"/>
      <c r="E131" s="190"/>
      <c r="F131" s="190"/>
      <c r="G131" s="190"/>
      <c r="H131" s="304"/>
      <c r="I131" s="304"/>
      <c r="J131" s="304"/>
      <c r="K131" s="304"/>
      <c r="L131" s="190"/>
      <c r="M131" s="190"/>
      <c r="N131" s="190"/>
      <c r="O131" s="190"/>
      <c r="P131" s="190"/>
      <c r="Q131" s="190"/>
      <c r="R131" s="190"/>
      <c r="S131" s="190"/>
      <c r="T131" s="190"/>
    </row>
    <row r="132">
      <c r="A132" s="190"/>
      <c r="B132" s="190"/>
      <c r="C132" s="190"/>
      <c r="D132" s="190"/>
      <c r="E132" s="190"/>
      <c r="F132" s="190"/>
      <c r="G132" s="190"/>
      <c r="H132" s="304"/>
      <c r="I132" s="304"/>
      <c r="J132" s="304"/>
      <c r="K132" s="304"/>
      <c r="L132" s="190"/>
      <c r="M132" s="190"/>
      <c r="N132" s="190"/>
      <c r="O132" s="190"/>
      <c r="P132" s="190"/>
      <c r="Q132" s="190"/>
      <c r="R132" s="190"/>
      <c r="S132" s="190"/>
      <c r="T132" s="190"/>
    </row>
    <row r="133">
      <c r="A133" s="190"/>
      <c r="B133" s="190"/>
      <c r="C133" s="190"/>
      <c r="D133" s="190"/>
      <c r="E133" s="190"/>
      <c r="F133" s="190"/>
      <c r="G133" s="190"/>
      <c r="H133" s="304"/>
      <c r="I133" s="304"/>
      <c r="J133" s="304"/>
      <c r="K133" s="304"/>
      <c r="L133" s="190"/>
      <c r="M133" s="190"/>
      <c r="N133" s="190"/>
      <c r="O133" s="190"/>
      <c r="P133" s="190"/>
      <c r="Q133" s="190"/>
      <c r="R133" s="190"/>
      <c r="S133" s="190"/>
      <c r="T133" s="190"/>
    </row>
    <row r="134">
      <c r="A134" s="190"/>
      <c r="B134" s="190"/>
      <c r="C134" s="190"/>
      <c r="D134" s="190"/>
      <c r="E134" s="190"/>
      <c r="F134" s="190"/>
      <c r="G134" s="190"/>
      <c r="H134" s="304"/>
      <c r="I134" s="304"/>
      <c r="J134" s="304"/>
      <c r="K134" s="304"/>
      <c r="L134" s="190"/>
      <c r="M134" s="190"/>
      <c r="N134" s="190"/>
      <c r="O134" s="190"/>
      <c r="P134" s="190"/>
      <c r="Q134" s="190"/>
      <c r="R134" s="190"/>
      <c r="S134" s="190"/>
      <c r="T134" s="190"/>
    </row>
    <row r="135">
      <c r="A135" s="190"/>
      <c r="B135" s="190"/>
      <c r="C135" s="190"/>
      <c r="D135" s="190"/>
      <c r="E135" s="190"/>
      <c r="F135" s="190"/>
      <c r="G135" s="190"/>
      <c r="H135" s="304"/>
      <c r="I135" s="304"/>
      <c r="J135" s="304"/>
      <c r="K135" s="304"/>
      <c r="L135" s="190"/>
      <c r="M135" s="190"/>
      <c r="N135" s="190"/>
      <c r="O135" s="190"/>
      <c r="P135" s="190"/>
      <c r="Q135" s="190"/>
      <c r="R135" s="190"/>
      <c r="S135" s="190"/>
      <c r="T135" s="190"/>
    </row>
    <row r="136">
      <c r="A136" s="190"/>
      <c r="B136" s="190"/>
      <c r="C136" s="190"/>
      <c r="D136" s="190"/>
      <c r="E136" s="190"/>
      <c r="F136" s="190"/>
      <c r="G136" s="190"/>
      <c r="H136" s="304"/>
      <c r="I136" s="304"/>
      <c r="J136" s="304"/>
      <c r="K136" s="304"/>
      <c r="L136" s="190"/>
      <c r="M136" s="190"/>
      <c r="N136" s="190"/>
      <c r="O136" s="190"/>
      <c r="P136" s="190"/>
      <c r="Q136" s="190"/>
      <c r="R136" s="190"/>
      <c r="S136" s="190"/>
      <c r="T136" s="190"/>
    </row>
    <row r="137">
      <c r="A137" s="190"/>
      <c r="B137" s="190"/>
      <c r="C137" s="190"/>
      <c r="D137" s="190"/>
      <c r="E137" s="190"/>
      <c r="F137" s="190"/>
      <c r="G137" s="190"/>
      <c r="H137" s="304"/>
      <c r="I137" s="304"/>
      <c r="J137" s="304"/>
      <c r="K137" s="304"/>
      <c r="L137" s="190"/>
      <c r="M137" s="190"/>
      <c r="N137" s="190"/>
      <c r="O137" s="190"/>
      <c r="P137" s="190"/>
      <c r="Q137" s="190"/>
      <c r="R137" s="190"/>
      <c r="S137" s="190"/>
      <c r="T137" s="190"/>
    </row>
    <row r="138">
      <c r="A138" s="190"/>
      <c r="B138" s="190"/>
      <c r="C138" s="190"/>
      <c r="D138" s="190"/>
      <c r="E138" s="190"/>
      <c r="F138" s="190"/>
      <c r="G138" s="190"/>
      <c r="H138" s="304"/>
      <c r="I138" s="304"/>
      <c r="J138" s="304"/>
      <c r="K138" s="304"/>
      <c r="L138" s="190"/>
      <c r="M138" s="190"/>
      <c r="N138" s="190"/>
      <c r="O138" s="190"/>
      <c r="P138" s="190"/>
      <c r="Q138" s="190"/>
      <c r="R138" s="190"/>
      <c r="S138" s="190"/>
      <c r="T138" s="190"/>
    </row>
    <row r="139">
      <c r="A139" s="190"/>
      <c r="B139" s="190"/>
      <c r="C139" s="190"/>
      <c r="D139" s="190"/>
      <c r="E139" s="190"/>
      <c r="F139" s="190"/>
      <c r="G139" s="190"/>
      <c r="H139" s="304"/>
      <c r="I139" s="304"/>
      <c r="J139" s="304"/>
      <c r="K139" s="304"/>
      <c r="L139" s="190"/>
      <c r="M139" s="190"/>
      <c r="N139" s="190"/>
      <c r="O139" s="190"/>
      <c r="P139" s="190"/>
      <c r="Q139" s="190"/>
      <c r="R139" s="190"/>
      <c r="S139" s="190"/>
      <c r="T139" s="190"/>
    </row>
    <row r="140">
      <c r="A140" s="190"/>
      <c r="B140" s="190"/>
      <c r="C140" s="190"/>
      <c r="D140" s="190"/>
      <c r="E140" s="190"/>
      <c r="F140" s="190"/>
      <c r="G140" s="190"/>
      <c r="H140" s="304"/>
      <c r="I140" s="304"/>
      <c r="J140" s="304"/>
      <c r="K140" s="304"/>
      <c r="L140" s="190"/>
      <c r="M140" s="190"/>
      <c r="N140" s="190"/>
      <c r="O140" s="190"/>
      <c r="P140" s="190"/>
      <c r="Q140" s="190"/>
      <c r="R140" s="190"/>
      <c r="S140" s="190"/>
      <c r="T140" s="190"/>
    </row>
    <row r="141">
      <c r="A141" s="190"/>
      <c r="B141" s="190"/>
      <c r="C141" s="190"/>
      <c r="D141" s="190"/>
      <c r="E141" s="190"/>
      <c r="F141" s="190"/>
      <c r="G141" s="190"/>
      <c r="H141" s="304"/>
      <c r="I141" s="304"/>
      <c r="J141" s="304"/>
      <c r="K141" s="304"/>
      <c r="L141" s="190"/>
      <c r="M141" s="190"/>
      <c r="N141" s="190"/>
      <c r="O141" s="190"/>
      <c r="P141" s="190"/>
      <c r="Q141" s="190"/>
      <c r="R141" s="190"/>
      <c r="S141" s="190"/>
      <c r="T141" s="190"/>
    </row>
    <row r="142">
      <c r="A142" s="190"/>
      <c r="B142" s="190"/>
      <c r="C142" s="190"/>
      <c r="D142" s="190"/>
      <c r="E142" s="190"/>
      <c r="F142" s="190"/>
      <c r="G142" s="190"/>
      <c r="H142" s="304"/>
      <c r="I142" s="304"/>
      <c r="J142" s="304"/>
      <c r="K142" s="304"/>
      <c r="L142" s="190"/>
      <c r="M142" s="190"/>
      <c r="N142" s="190"/>
      <c r="O142" s="190"/>
      <c r="P142" s="190"/>
      <c r="Q142" s="190"/>
      <c r="R142" s="190"/>
      <c r="S142" s="190"/>
      <c r="T142" s="190"/>
    </row>
    <row r="143">
      <c r="A143" s="190"/>
      <c r="B143" s="190"/>
      <c r="C143" s="190"/>
      <c r="D143" s="190"/>
      <c r="E143" s="190"/>
      <c r="F143" s="190"/>
      <c r="G143" s="190"/>
      <c r="H143" s="304"/>
      <c r="I143" s="304"/>
      <c r="J143" s="304"/>
      <c r="K143" s="304"/>
      <c r="L143" s="190"/>
      <c r="M143" s="190"/>
      <c r="N143" s="190"/>
      <c r="O143" s="190"/>
      <c r="P143" s="190"/>
      <c r="Q143" s="190"/>
      <c r="R143" s="190"/>
      <c r="S143" s="190"/>
      <c r="T143" s="190"/>
    </row>
    <row r="144">
      <c r="A144" s="190"/>
      <c r="B144" s="190"/>
      <c r="C144" s="190"/>
      <c r="D144" s="190"/>
      <c r="E144" s="190"/>
      <c r="F144" s="190"/>
      <c r="G144" s="190"/>
      <c r="H144" s="304"/>
      <c r="I144" s="304"/>
      <c r="J144" s="304"/>
      <c r="K144" s="304"/>
      <c r="L144" s="190"/>
      <c r="M144" s="190"/>
      <c r="N144" s="190"/>
      <c r="O144" s="190"/>
      <c r="P144" s="190"/>
      <c r="Q144" s="190"/>
      <c r="R144" s="190"/>
      <c r="S144" s="190"/>
      <c r="T144" s="190"/>
    </row>
    <row r="145">
      <c r="A145" s="190"/>
      <c r="B145" s="190"/>
      <c r="C145" s="190"/>
      <c r="D145" s="190"/>
      <c r="E145" s="190"/>
      <c r="F145" s="190"/>
      <c r="G145" s="190"/>
      <c r="H145" s="304"/>
      <c r="I145" s="304"/>
      <c r="J145" s="304"/>
      <c r="K145" s="304"/>
      <c r="L145" s="190"/>
      <c r="M145" s="190"/>
      <c r="N145" s="190"/>
      <c r="O145" s="190"/>
      <c r="P145" s="190"/>
      <c r="Q145" s="190"/>
      <c r="R145" s="190"/>
      <c r="S145" s="190"/>
      <c r="T145" s="190"/>
    </row>
    <row r="146">
      <c r="A146" s="190"/>
      <c r="B146" s="190"/>
      <c r="C146" s="190"/>
      <c r="D146" s="190"/>
      <c r="E146" s="190"/>
      <c r="F146" s="190"/>
      <c r="G146" s="190"/>
      <c r="H146" s="304"/>
      <c r="I146" s="304"/>
      <c r="J146" s="304"/>
      <c r="K146" s="304"/>
      <c r="L146" s="190"/>
      <c r="M146" s="190"/>
      <c r="N146" s="190"/>
      <c r="O146" s="190"/>
      <c r="P146" s="190"/>
      <c r="Q146" s="190"/>
      <c r="R146" s="190"/>
      <c r="S146" s="190"/>
      <c r="T146" s="190"/>
    </row>
    <row r="147">
      <c r="A147" s="190"/>
      <c r="B147" s="190"/>
      <c r="C147" s="190"/>
      <c r="D147" s="190"/>
      <c r="E147" s="190"/>
      <c r="F147" s="190"/>
      <c r="G147" s="190"/>
      <c r="H147" s="304"/>
      <c r="I147" s="304"/>
      <c r="J147" s="304"/>
      <c r="K147" s="304"/>
      <c r="L147" s="190"/>
      <c r="M147" s="190"/>
      <c r="N147" s="190"/>
      <c r="O147" s="190"/>
      <c r="P147" s="190"/>
      <c r="Q147" s="190"/>
      <c r="R147" s="190"/>
      <c r="S147" s="190"/>
      <c r="T147" s="190"/>
    </row>
    <row r="148">
      <c r="A148" s="190"/>
      <c r="B148" s="190"/>
      <c r="C148" s="190"/>
      <c r="D148" s="190"/>
      <c r="E148" s="190"/>
      <c r="F148" s="190"/>
      <c r="G148" s="190"/>
      <c r="H148" s="304"/>
      <c r="I148" s="304"/>
      <c r="J148" s="304"/>
      <c r="K148" s="304"/>
      <c r="L148" s="190"/>
      <c r="M148" s="190"/>
      <c r="N148" s="190"/>
      <c r="O148" s="190"/>
      <c r="P148" s="190"/>
      <c r="Q148" s="190"/>
      <c r="R148" s="190"/>
      <c r="S148" s="190"/>
      <c r="T148" s="190"/>
    </row>
    <row r="149">
      <c r="A149" s="190"/>
      <c r="B149" s="190"/>
      <c r="C149" s="190"/>
      <c r="D149" s="190"/>
      <c r="E149" s="190"/>
      <c r="F149" s="190"/>
      <c r="G149" s="190"/>
      <c r="H149" s="304"/>
      <c r="I149" s="304"/>
      <c r="J149" s="304"/>
      <c r="K149" s="304"/>
      <c r="L149" s="190"/>
      <c r="M149" s="190"/>
      <c r="N149" s="190"/>
      <c r="O149" s="190"/>
      <c r="P149" s="190"/>
      <c r="Q149" s="190"/>
      <c r="R149" s="190"/>
      <c r="S149" s="190"/>
      <c r="T149" s="190"/>
    </row>
    <row r="150">
      <c r="A150" s="190"/>
      <c r="B150" s="190"/>
      <c r="C150" s="190"/>
      <c r="D150" s="190"/>
      <c r="E150" s="190"/>
      <c r="F150" s="190"/>
      <c r="G150" s="190"/>
      <c r="H150" s="304"/>
      <c r="I150" s="304"/>
      <c r="J150" s="304"/>
      <c r="K150" s="304"/>
      <c r="L150" s="190"/>
      <c r="M150" s="190"/>
      <c r="N150" s="190"/>
      <c r="O150" s="190"/>
      <c r="P150" s="190"/>
      <c r="Q150" s="190"/>
      <c r="R150" s="190"/>
      <c r="S150" s="190"/>
      <c r="T150" s="190"/>
    </row>
    <row r="151">
      <c r="A151" s="190"/>
      <c r="B151" s="190"/>
      <c r="C151" s="190"/>
      <c r="D151" s="190"/>
      <c r="E151" s="190"/>
      <c r="F151" s="190"/>
      <c r="G151" s="190"/>
      <c r="H151" s="304"/>
      <c r="I151" s="304"/>
      <c r="J151" s="304"/>
      <c r="K151" s="304"/>
      <c r="L151" s="190"/>
      <c r="M151" s="190"/>
      <c r="N151" s="190"/>
      <c r="O151" s="190"/>
      <c r="P151" s="190"/>
      <c r="Q151" s="190"/>
      <c r="R151" s="190"/>
      <c r="S151" s="190"/>
      <c r="T151" s="190"/>
    </row>
    <row r="152">
      <c r="A152" s="190"/>
      <c r="B152" s="190"/>
      <c r="C152" s="190"/>
      <c r="D152" s="190"/>
      <c r="E152" s="190"/>
      <c r="F152" s="190"/>
      <c r="G152" s="190"/>
      <c r="H152" s="304"/>
      <c r="I152" s="304"/>
      <c r="J152" s="304"/>
      <c r="K152" s="304"/>
      <c r="L152" s="190"/>
      <c r="M152" s="190"/>
      <c r="N152" s="190"/>
      <c r="O152" s="190"/>
      <c r="P152" s="190"/>
      <c r="Q152" s="190"/>
      <c r="R152" s="190"/>
      <c r="S152" s="190"/>
      <c r="T152" s="190"/>
    </row>
    <row r="153">
      <c r="A153" s="190"/>
      <c r="B153" s="190"/>
      <c r="C153" s="190"/>
      <c r="D153" s="190"/>
      <c r="E153" s="190"/>
      <c r="F153" s="190"/>
      <c r="G153" s="190"/>
      <c r="H153" s="304"/>
      <c r="I153" s="304"/>
      <c r="J153" s="304"/>
      <c r="K153" s="304"/>
      <c r="L153" s="190"/>
      <c r="M153" s="190"/>
      <c r="N153" s="190"/>
      <c r="O153" s="190"/>
      <c r="P153" s="190"/>
      <c r="Q153" s="190"/>
      <c r="R153" s="190"/>
      <c r="S153" s="190"/>
      <c r="T153" s="190"/>
    </row>
    <row r="154">
      <c r="A154" s="190"/>
      <c r="B154" s="190"/>
      <c r="C154" s="190"/>
      <c r="D154" s="190"/>
      <c r="E154" s="190"/>
      <c r="F154" s="190"/>
      <c r="G154" s="190"/>
      <c r="H154" s="304"/>
      <c r="I154" s="304"/>
      <c r="J154" s="304"/>
      <c r="K154" s="304"/>
      <c r="L154" s="190"/>
      <c r="M154" s="190"/>
      <c r="N154" s="190"/>
      <c r="O154" s="190"/>
      <c r="P154" s="190"/>
      <c r="Q154" s="190"/>
      <c r="R154" s="190"/>
      <c r="S154" s="190"/>
      <c r="T154" s="190"/>
    </row>
    <row r="155">
      <c r="A155" s="190"/>
      <c r="B155" s="190"/>
      <c r="C155" s="190"/>
      <c r="D155" s="190"/>
      <c r="E155" s="190"/>
      <c r="F155" s="190"/>
      <c r="G155" s="190"/>
      <c r="H155" s="304"/>
      <c r="I155" s="304"/>
      <c r="J155" s="304"/>
      <c r="K155" s="304"/>
      <c r="L155" s="190"/>
      <c r="M155" s="190"/>
      <c r="N155" s="190"/>
      <c r="O155" s="190"/>
      <c r="P155" s="190"/>
      <c r="Q155" s="190"/>
      <c r="R155" s="190"/>
      <c r="S155" s="190"/>
      <c r="T155" s="190"/>
    </row>
    <row r="156">
      <c r="A156" s="190"/>
      <c r="B156" s="190"/>
      <c r="C156" s="190"/>
      <c r="D156" s="190"/>
      <c r="E156" s="190"/>
      <c r="F156" s="190"/>
      <c r="G156" s="190"/>
      <c r="H156" s="304"/>
      <c r="I156" s="304"/>
      <c r="J156" s="304"/>
      <c r="K156" s="304"/>
      <c r="L156" s="190"/>
      <c r="M156" s="190"/>
      <c r="N156" s="190"/>
      <c r="O156" s="190"/>
      <c r="P156" s="190"/>
      <c r="Q156" s="190"/>
      <c r="R156" s="190"/>
      <c r="S156" s="190"/>
      <c r="T156" s="190"/>
    </row>
    <row r="157">
      <c r="A157" s="190"/>
      <c r="B157" s="190"/>
      <c r="C157" s="190"/>
      <c r="D157" s="190"/>
      <c r="E157" s="190"/>
      <c r="F157" s="190"/>
      <c r="G157" s="190"/>
      <c r="H157" s="304"/>
      <c r="I157" s="304"/>
      <c r="J157" s="304"/>
      <c r="K157" s="304"/>
      <c r="L157" s="190"/>
      <c r="M157" s="190"/>
      <c r="N157" s="190"/>
      <c r="O157" s="190"/>
      <c r="P157" s="190"/>
      <c r="Q157" s="190"/>
      <c r="R157" s="190"/>
      <c r="S157" s="190"/>
      <c r="T157" s="190"/>
    </row>
    <row r="158">
      <c r="A158" s="190"/>
      <c r="B158" s="190"/>
      <c r="C158" s="190"/>
      <c r="D158" s="190"/>
      <c r="E158" s="190"/>
      <c r="F158" s="190"/>
      <c r="G158" s="190"/>
      <c r="H158" s="304"/>
      <c r="I158" s="304"/>
      <c r="J158" s="304"/>
      <c r="K158" s="304"/>
      <c r="L158" s="190"/>
      <c r="M158" s="190"/>
      <c r="N158" s="190"/>
      <c r="O158" s="190"/>
      <c r="P158" s="190"/>
      <c r="Q158" s="190"/>
      <c r="R158" s="190"/>
      <c r="S158" s="190"/>
      <c r="T158" s="190"/>
    </row>
    <row r="159">
      <c r="A159" s="190"/>
      <c r="B159" s="190"/>
      <c r="C159" s="190"/>
      <c r="D159" s="190"/>
      <c r="E159" s="190"/>
      <c r="F159" s="190"/>
      <c r="G159" s="190"/>
      <c r="H159" s="304"/>
      <c r="I159" s="304"/>
      <c r="J159" s="304"/>
      <c r="K159" s="304"/>
      <c r="L159" s="190"/>
      <c r="M159" s="190"/>
      <c r="N159" s="190"/>
      <c r="O159" s="190"/>
      <c r="P159" s="190"/>
      <c r="Q159" s="190"/>
      <c r="R159" s="190"/>
      <c r="S159" s="190"/>
      <c r="T159" s="190"/>
    </row>
    <row r="160">
      <c r="A160" s="190"/>
      <c r="B160" s="190"/>
      <c r="C160" s="190"/>
      <c r="D160" s="190"/>
      <c r="E160" s="190"/>
      <c r="F160" s="190"/>
      <c r="G160" s="190"/>
      <c r="H160" s="304"/>
      <c r="I160" s="304"/>
      <c r="J160" s="304"/>
      <c r="K160" s="304"/>
      <c r="L160" s="190"/>
      <c r="M160" s="190"/>
      <c r="N160" s="190"/>
      <c r="O160" s="190"/>
      <c r="P160" s="190"/>
      <c r="Q160" s="190"/>
      <c r="R160" s="190"/>
      <c r="S160" s="190"/>
      <c r="T160" s="190"/>
    </row>
    <row r="161">
      <c r="A161" s="190"/>
      <c r="B161" s="190"/>
      <c r="C161" s="190"/>
      <c r="D161" s="190"/>
      <c r="E161" s="190"/>
      <c r="F161" s="190"/>
      <c r="G161" s="190"/>
      <c r="H161" s="304"/>
      <c r="I161" s="304"/>
      <c r="J161" s="304"/>
      <c r="K161" s="304"/>
      <c r="L161" s="190"/>
      <c r="M161" s="190"/>
      <c r="N161" s="190"/>
      <c r="O161" s="190"/>
      <c r="P161" s="190"/>
      <c r="Q161" s="190"/>
      <c r="R161" s="190"/>
      <c r="S161" s="190"/>
      <c r="T161" s="190"/>
    </row>
    <row r="162">
      <c r="A162" s="190"/>
      <c r="B162" s="190"/>
      <c r="C162" s="190"/>
      <c r="D162" s="190"/>
      <c r="E162" s="190"/>
      <c r="F162" s="190"/>
      <c r="G162" s="190"/>
      <c r="H162" s="304"/>
      <c r="I162" s="304"/>
      <c r="J162" s="304"/>
      <c r="K162" s="304"/>
      <c r="L162" s="190"/>
      <c r="M162" s="190"/>
      <c r="N162" s="190"/>
      <c r="O162" s="190"/>
      <c r="P162" s="190"/>
      <c r="Q162" s="190"/>
      <c r="R162" s="190"/>
      <c r="S162" s="190"/>
      <c r="T162" s="190"/>
    </row>
    <row r="163">
      <c r="A163" s="190"/>
      <c r="B163" s="190"/>
      <c r="C163" s="190"/>
      <c r="D163" s="190"/>
      <c r="E163" s="190"/>
      <c r="F163" s="190"/>
      <c r="G163" s="190"/>
      <c r="H163" s="304"/>
      <c r="I163" s="304"/>
      <c r="J163" s="304"/>
      <c r="K163" s="304"/>
      <c r="L163" s="190"/>
      <c r="M163" s="190"/>
      <c r="N163" s="190"/>
      <c r="O163" s="190"/>
      <c r="P163" s="190"/>
      <c r="Q163" s="190"/>
      <c r="R163" s="190"/>
      <c r="S163" s="190"/>
      <c r="T163" s="190"/>
    </row>
    <row r="164">
      <c r="A164" s="190"/>
      <c r="B164" s="190"/>
      <c r="C164" s="190"/>
      <c r="D164" s="190"/>
      <c r="E164" s="190"/>
      <c r="F164" s="190"/>
      <c r="G164" s="190"/>
      <c r="H164" s="304"/>
      <c r="I164" s="304"/>
      <c r="J164" s="304"/>
      <c r="K164" s="304"/>
      <c r="L164" s="190"/>
      <c r="M164" s="190"/>
      <c r="N164" s="190"/>
      <c r="O164" s="190"/>
      <c r="P164" s="190"/>
      <c r="Q164" s="190"/>
      <c r="R164" s="190"/>
      <c r="S164" s="190"/>
      <c r="T164" s="190"/>
    </row>
    <row r="165">
      <c r="A165" s="190"/>
      <c r="B165" s="190"/>
      <c r="C165" s="190"/>
      <c r="D165" s="190"/>
      <c r="E165" s="190"/>
      <c r="F165" s="190"/>
      <c r="G165" s="190"/>
      <c r="H165" s="304"/>
      <c r="I165" s="304"/>
      <c r="J165" s="304"/>
      <c r="K165" s="304"/>
      <c r="L165" s="190"/>
      <c r="M165" s="190"/>
      <c r="N165" s="190"/>
      <c r="O165" s="190"/>
      <c r="P165" s="190"/>
      <c r="Q165" s="190"/>
      <c r="R165" s="190"/>
      <c r="S165" s="190"/>
      <c r="T165" s="190"/>
    </row>
    <row r="166">
      <c r="A166" s="190"/>
      <c r="B166" s="190"/>
      <c r="C166" s="190"/>
      <c r="D166" s="190"/>
      <c r="E166" s="190"/>
      <c r="F166" s="190"/>
      <c r="G166" s="190"/>
      <c r="H166" s="304"/>
      <c r="I166" s="304"/>
      <c r="J166" s="304"/>
      <c r="K166" s="304"/>
      <c r="L166" s="190"/>
      <c r="M166" s="190"/>
      <c r="N166" s="190"/>
      <c r="O166" s="190"/>
      <c r="P166" s="190"/>
      <c r="Q166" s="190"/>
      <c r="R166" s="190"/>
      <c r="S166" s="190"/>
      <c r="T166" s="190"/>
    </row>
    <row r="167">
      <c r="A167" s="190"/>
      <c r="B167" s="190"/>
      <c r="C167" s="190"/>
      <c r="D167" s="190"/>
      <c r="E167" s="190"/>
      <c r="F167" s="190"/>
      <c r="G167" s="190"/>
      <c r="H167" s="304"/>
      <c r="I167" s="304"/>
      <c r="J167" s="304"/>
      <c r="K167" s="304"/>
      <c r="L167" s="190"/>
      <c r="M167" s="190"/>
      <c r="N167" s="190"/>
      <c r="O167" s="190"/>
      <c r="P167" s="190"/>
      <c r="Q167" s="190"/>
      <c r="R167" s="190"/>
      <c r="S167" s="190"/>
      <c r="T167" s="190"/>
    </row>
    <row r="168">
      <c r="A168" s="190"/>
      <c r="B168" s="190"/>
      <c r="C168" s="190"/>
      <c r="D168" s="190"/>
      <c r="E168" s="190"/>
      <c r="F168" s="190"/>
      <c r="G168" s="190"/>
      <c r="H168" s="304"/>
      <c r="I168" s="304"/>
      <c r="J168" s="304"/>
      <c r="K168" s="304"/>
      <c r="L168" s="190"/>
      <c r="M168" s="190"/>
      <c r="N168" s="190"/>
      <c r="O168" s="190"/>
      <c r="P168" s="190"/>
      <c r="Q168" s="190"/>
      <c r="R168" s="190"/>
      <c r="S168" s="190"/>
      <c r="T168" s="190"/>
    </row>
    <row r="169">
      <c r="A169" s="190"/>
      <c r="B169" s="190"/>
      <c r="C169" s="190"/>
      <c r="D169" s="190"/>
      <c r="E169" s="190"/>
      <c r="F169" s="190"/>
      <c r="G169" s="190"/>
      <c r="H169" s="304"/>
      <c r="I169" s="304"/>
      <c r="J169" s="304"/>
      <c r="K169" s="304"/>
      <c r="L169" s="190"/>
      <c r="M169" s="190"/>
      <c r="N169" s="190"/>
      <c r="O169" s="190"/>
      <c r="P169" s="190"/>
      <c r="Q169" s="190"/>
      <c r="R169" s="190"/>
      <c r="S169" s="190"/>
      <c r="T169" s="190"/>
    </row>
    <row r="170">
      <c r="A170" s="190"/>
      <c r="B170" s="190"/>
      <c r="C170" s="190"/>
      <c r="D170" s="190"/>
      <c r="E170" s="190"/>
      <c r="F170" s="190"/>
      <c r="G170" s="190"/>
      <c r="H170" s="304"/>
      <c r="I170" s="304"/>
      <c r="J170" s="304"/>
      <c r="K170" s="304"/>
      <c r="L170" s="190"/>
      <c r="M170" s="190"/>
      <c r="N170" s="190"/>
      <c r="O170" s="190"/>
      <c r="P170" s="190"/>
      <c r="Q170" s="190"/>
      <c r="R170" s="190"/>
      <c r="S170" s="190"/>
      <c r="T170" s="190"/>
    </row>
    <row r="171">
      <c r="A171" s="190"/>
      <c r="B171" s="190"/>
      <c r="C171" s="190"/>
      <c r="D171" s="190"/>
      <c r="E171" s="190"/>
      <c r="F171" s="190"/>
      <c r="G171" s="190"/>
      <c r="H171" s="304"/>
      <c r="I171" s="304"/>
      <c r="J171" s="304"/>
      <c r="K171" s="304"/>
      <c r="L171" s="190"/>
      <c r="M171" s="190"/>
      <c r="N171" s="190"/>
      <c r="O171" s="190"/>
      <c r="P171" s="190"/>
      <c r="Q171" s="190"/>
      <c r="R171" s="190"/>
      <c r="S171" s="190"/>
      <c r="T171" s="190"/>
    </row>
    <row r="172">
      <c r="A172" s="190"/>
      <c r="B172" s="190"/>
      <c r="C172" s="190"/>
      <c r="D172" s="190"/>
      <c r="E172" s="190"/>
      <c r="F172" s="190"/>
      <c r="G172" s="190"/>
      <c r="H172" s="304"/>
      <c r="I172" s="304"/>
      <c r="J172" s="304"/>
      <c r="K172" s="304"/>
      <c r="L172" s="190"/>
      <c r="M172" s="190"/>
      <c r="N172" s="190"/>
      <c r="O172" s="190"/>
      <c r="P172" s="190"/>
      <c r="Q172" s="190"/>
      <c r="R172" s="190"/>
      <c r="S172" s="190"/>
      <c r="T172" s="190"/>
    </row>
    <row r="173">
      <c r="A173" s="190"/>
      <c r="B173" s="190"/>
      <c r="C173" s="190"/>
      <c r="D173" s="190"/>
      <c r="E173" s="190"/>
      <c r="F173" s="190"/>
      <c r="G173" s="190"/>
      <c r="H173" s="304"/>
      <c r="I173" s="304"/>
      <c r="J173" s="304"/>
      <c r="K173" s="304"/>
      <c r="L173" s="190"/>
      <c r="M173" s="190"/>
      <c r="N173" s="190"/>
      <c r="O173" s="190"/>
      <c r="P173" s="190"/>
      <c r="Q173" s="190"/>
      <c r="R173" s="190"/>
      <c r="S173" s="190"/>
      <c r="T173" s="190"/>
    </row>
    <row r="174">
      <c r="A174" s="190"/>
      <c r="B174" s="190"/>
      <c r="C174" s="190"/>
      <c r="D174" s="190"/>
      <c r="E174" s="190"/>
      <c r="F174" s="190"/>
      <c r="G174" s="190"/>
      <c r="H174" s="304"/>
      <c r="I174" s="304"/>
      <c r="J174" s="304"/>
      <c r="K174" s="304"/>
      <c r="L174" s="190"/>
      <c r="M174" s="190"/>
      <c r="N174" s="190"/>
      <c r="O174" s="190"/>
      <c r="P174" s="190"/>
      <c r="Q174" s="190"/>
      <c r="R174" s="190"/>
      <c r="S174" s="190"/>
      <c r="T174" s="190"/>
    </row>
    <row r="175">
      <c r="A175" s="190"/>
      <c r="B175" s="190"/>
      <c r="C175" s="190"/>
      <c r="D175" s="190"/>
      <c r="E175" s="190"/>
      <c r="F175" s="190"/>
      <c r="G175" s="190"/>
      <c r="H175" s="304"/>
      <c r="I175" s="304"/>
      <c r="J175" s="304"/>
      <c r="K175" s="304"/>
      <c r="L175" s="190"/>
      <c r="M175" s="190"/>
      <c r="N175" s="190"/>
      <c r="O175" s="190"/>
      <c r="P175" s="190"/>
      <c r="Q175" s="190"/>
      <c r="R175" s="190"/>
      <c r="S175" s="190"/>
      <c r="T175" s="190"/>
    </row>
    <row r="176">
      <c r="A176" s="190"/>
      <c r="B176" s="190"/>
      <c r="C176" s="190"/>
      <c r="D176" s="190"/>
      <c r="E176" s="190"/>
      <c r="F176" s="190"/>
      <c r="G176" s="190"/>
      <c r="H176" s="304"/>
      <c r="I176" s="304"/>
      <c r="J176" s="304"/>
      <c r="K176" s="304"/>
      <c r="L176" s="190"/>
      <c r="M176" s="190"/>
      <c r="N176" s="190"/>
      <c r="O176" s="190"/>
      <c r="P176" s="190"/>
      <c r="Q176" s="190"/>
      <c r="R176" s="190"/>
      <c r="S176" s="190"/>
      <c r="T176" s="190"/>
    </row>
  </sheetData>
  <mergeCells>
    <mergeCell ref="B5:B6"/>
    <mergeCell ref="A5:A6"/>
    <mergeCell ref="A1:H1"/>
    <mergeCell ref="A2:F2"/>
    <mergeCell ref="A3:F3"/>
    <mergeCell ref="A4:F4"/>
    <mergeCell ref="B8:C8"/>
    <mergeCell ref="B7:J7"/>
  </mergeCells>
  <drawing r:id="rId1"/>
</worksheet>
</file>

<file path=docProps/app.xml><?xml version="1.0" encoding="utf-8"?>
<Properties xmlns="http://schemas.openxmlformats.org/officeDocument/2006/extended-properties" xmlns:vt="http://schemas.openxmlformats.org/officeDocument/2006/docPropsVTypes">
  <TotalTime>0</TotalTime>
  <Application>Go Excelize</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